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991" activeTab="0"/>
  </bookViews>
  <sheets>
    <sheet name="Notice" sheetId="1" r:id="rId1"/>
    <sheet name="V" sheetId="2" r:id="rId2"/>
    <sheet name="CC6" sheetId="3" r:id="rId3"/>
    <sheet name="CR" sheetId="4" r:id="rId4"/>
    <sheet name="OPE" sheetId="5" r:id="rId5"/>
  </sheets>
  <definedNames>
    <definedName name="_xlnm.Print_Area" localSheetId="3">'CR'!$A$1:$F$50</definedName>
    <definedName name="_xlnm.Print_Area" localSheetId="0">'Notice'!$A$1:$H$163</definedName>
    <definedName name="_xlnm.Print_Area" localSheetId="4">'OPE'!$A$1:$G$55</definedName>
    <definedName name="_xlnm.Print_Area" localSheetId="1">'V'!$A$1:$F$102</definedName>
    <definedName name="cb">'OPE'!$M$40</definedName>
    <definedName name="ch">'OPE'!$M$38</definedName>
    <definedName name="cj">'OPE'!$M$39</definedName>
    <definedName name="ck">'OPE'!$M$37</definedName>
    <definedName name="_xlfn_IFERROR">#N/A</definedName>
    <definedName name="_xlfn.IFERROR" hidden="1">#NAME?</definedName>
  </definedNames>
  <calcPr fullCalcOnLoad="1"/>
</workbook>
</file>

<file path=xl/comments2.xml><?xml version="1.0" encoding="utf-8"?>
<comments xmlns="http://schemas.openxmlformats.org/spreadsheetml/2006/main">
  <authors>
    <author/>
  </authors>
  <commentList>
    <comment ref="B12" authorId="0">
      <text>
        <r>
          <rPr>
            <sz val="10"/>
            <color indexed="8"/>
            <rFont val="Arial"/>
            <family val="2"/>
          </rPr>
          <t>Saisir 0 pour un porteur solo, 
1 ou plus pour les ensembles dits articulés.</t>
        </r>
      </text>
    </comment>
    <comment ref="B14" authorId="0">
      <text>
        <r>
          <rPr>
            <sz val="10"/>
            <color indexed="8"/>
            <rFont val="Arial"/>
            <family val="2"/>
          </rPr>
          <t xml:space="preserve">Texte libre qui sera repris dans le libellé des ratios : </t>
        </r>
        <r>
          <rPr>
            <b/>
            <sz val="10"/>
            <color indexed="8"/>
            <rFont val="Arial"/>
            <family val="2"/>
          </rPr>
          <t>tonne</t>
        </r>
        <r>
          <rPr>
            <sz val="10"/>
            <color indexed="8"/>
            <rFont val="Arial"/>
            <family val="2"/>
          </rPr>
          <t xml:space="preserve">, </t>
        </r>
        <r>
          <rPr>
            <b/>
            <sz val="10"/>
            <color indexed="8"/>
            <rFont val="Arial"/>
            <family val="2"/>
          </rPr>
          <t>palette</t>
        </r>
        <r>
          <rPr>
            <sz val="10"/>
            <color indexed="8"/>
            <rFont val="Arial"/>
            <family val="2"/>
          </rPr>
          <t xml:space="preserve">, </t>
        </r>
        <r>
          <rPr>
            <b/>
            <sz val="10"/>
            <color indexed="8"/>
            <rFont val="Arial"/>
            <family val="2"/>
          </rPr>
          <t>m3</t>
        </r>
        <r>
          <rPr>
            <sz val="10"/>
            <color indexed="8"/>
            <rFont val="Arial"/>
            <family val="2"/>
          </rPr>
          <t>.</t>
        </r>
      </text>
    </comment>
    <comment ref="B23" authorId="0">
      <text>
        <r>
          <rPr>
            <b/>
            <sz val="10"/>
            <color indexed="8"/>
            <rFont val="Arial"/>
            <family val="2"/>
          </rPr>
          <t xml:space="preserve">Hors toutes taxes récupérables : 
</t>
        </r>
        <r>
          <rPr>
            <sz val="10"/>
            <color indexed="8"/>
            <rFont val="Arial"/>
            <family val="2"/>
          </rPr>
          <t>hors TVA,
hors récupération partielle de TICPE, 
etc.</t>
        </r>
      </text>
    </comment>
    <comment ref="B25" authorId="0">
      <text>
        <r>
          <rPr>
            <b/>
            <sz val="10"/>
            <color indexed="8"/>
            <rFont val="Arial"/>
            <family val="2"/>
          </rPr>
          <t xml:space="preserve">Hors toutes taxes récupérables : 
</t>
        </r>
        <r>
          <rPr>
            <sz val="10"/>
            <color indexed="8"/>
            <rFont val="Arial"/>
            <family val="2"/>
          </rPr>
          <t>hors TVA,
hors récupération partielle de TICPE, 
etc.</t>
        </r>
      </text>
    </comment>
    <comment ref="B30" authorId="0">
      <text>
        <r>
          <rPr>
            <sz val="10"/>
            <color indexed="8"/>
            <rFont val="Arial"/>
            <family val="2"/>
          </rPr>
          <t>Toujours saisir le prix unitaire et le nombre de pneus. Le coût de premières montes est déduit du coût d'achat du véhicule.</t>
        </r>
      </text>
    </comment>
    <comment ref="B31" authorId="0">
      <text>
        <r>
          <rPr>
            <sz val="10"/>
            <color indexed="8"/>
            <rFont val="Arial"/>
            <family val="2"/>
          </rPr>
          <t>Toujours saisir le prix unitaire et le nombre de pneus. Le coût de premières montes est déduit du coût d'achat du véhicule.</t>
        </r>
      </text>
    </comment>
    <comment ref="B37" authorId="0">
      <text>
        <r>
          <rPr>
            <sz val="10"/>
            <color indexed="8"/>
            <rFont val="Arial"/>
            <family val="2"/>
          </rPr>
          <t xml:space="preserve">Elles comprennent les </t>
        </r>
        <r>
          <rPr>
            <b/>
            <sz val="10"/>
            <color indexed="8"/>
            <rFont val="Arial"/>
            <family val="2"/>
          </rPr>
          <t>coûts externes</t>
        </r>
        <r>
          <rPr>
            <sz val="10"/>
            <color indexed="8"/>
            <rFont val="Arial"/>
            <family val="2"/>
          </rPr>
          <t xml:space="preserve"> d'entretien (garage), l'achat de pièces, de l'outillage et des huiles, et les </t>
        </r>
        <r>
          <rPr>
            <b/>
            <sz val="10"/>
            <color indexed="8"/>
            <rFont val="Arial"/>
            <family val="2"/>
          </rPr>
          <t>coûts internes</t>
        </r>
        <r>
          <rPr>
            <sz val="10"/>
            <color indexed="8"/>
            <rFont val="Arial"/>
            <family val="2"/>
          </rPr>
          <t xml:space="preserve"> d'atelier (salaires et charges des mécaniciens, coût des locaux, assurances et entretien de l'atelier…).
On peut utiliser la </t>
        </r>
        <r>
          <rPr>
            <b/>
            <sz val="10"/>
            <color indexed="8"/>
            <rFont val="Arial"/>
            <family val="2"/>
          </rPr>
          <t>feuille CC6</t>
        </r>
        <r>
          <rPr>
            <sz val="10"/>
            <color indexed="8"/>
            <rFont val="Arial"/>
            <family val="2"/>
          </rPr>
          <t xml:space="preserve"> pour les calculer.</t>
        </r>
      </text>
    </comment>
    <comment ref="B72" authorId="0">
      <text>
        <r>
          <rPr>
            <sz val="10"/>
            <color indexed="8"/>
            <rFont val="Arial"/>
            <family val="2"/>
          </rPr>
          <t xml:space="preserve">Les coûts de structure comprennent l'ensemble des </t>
        </r>
        <r>
          <rPr>
            <b/>
            <sz val="10"/>
            <color indexed="8"/>
            <rFont val="Arial"/>
            <family val="2"/>
          </rPr>
          <t>coûts indirects de structre et de gestion</t>
        </r>
        <r>
          <rPr>
            <sz val="10"/>
            <color indexed="8"/>
            <rFont val="Arial"/>
            <family val="2"/>
          </rPr>
          <t xml:space="preserve"> (coûts salariaux administratifs et de direction, coûts des locaux (hors atelier), frais de communication et bancaires, etc.).
On peut utiliser la </t>
        </r>
        <r>
          <rPr>
            <b/>
            <sz val="10"/>
            <color indexed="8"/>
            <rFont val="Arial"/>
            <family val="2"/>
          </rPr>
          <t>feuille CC6</t>
        </r>
        <r>
          <rPr>
            <sz val="10"/>
            <color indexed="8"/>
            <rFont val="Arial"/>
            <family val="2"/>
          </rPr>
          <t xml:space="preserve"> pour les calculer.</t>
        </r>
      </text>
    </comment>
    <comment ref="B77" authorId="0">
      <text>
        <r>
          <rPr>
            <sz val="10"/>
            <color indexed="8"/>
            <rFont val="Arial"/>
            <family val="2"/>
          </rPr>
          <t>Si le véhicule est exploité pendant les absences du conducteur (repos, congés, maladie, autres activités), il faut imputer plus d'un conducteur par véhicule.</t>
        </r>
      </text>
    </comment>
    <comment ref="B78" authorId="0">
      <text>
        <r>
          <rPr>
            <sz val="10"/>
            <color indexed="8"/>
            <rFont val="Arial"/>
            <family val="2"/>
          </rPr>
          <t>Si le ratio conducteur / véhicule = 1, le nombre de jour d'activité du conducteur = le nombre de jours d'exploitation du véhicule.</t>
        </r>
      </text>
    </comment>
    <comment ref="B83" authorId="0">
      <text>
        <r>
          <rPr>
            <sz val="10"/>
            <color indexed="8"/>
            <rFont val="Arial"/>
            <family val="2"/>
          </rPr>
          <t xml:space="preserve">Comprend toutes primes versées au conducteur </t>
        </r>
        <r>
          <rPr>
            <b/>
            <sz val="10"/>
            <color indexed="8"/>
            <rFont val="Arial"/>
            <family val="2"/>
          </rPr>
          <t>hors 13ème mois</t>
        </r>
        <r>
          <rPr>
            <sz val="10"/>
            <color indexed="8"/>
            <rFont val="Arial"/>
            <family val="2"/>
          </rPr>
          <t xml:space="preserve"> : primes mensuelles ramenées à l'année, primes de fin d'année, indemnités au titre du travail de nuit, etc.</t>
        </r>
      </text>
    </comment>
    <comment ref="B84" authorId="0">
      <text>
        <r>
          <rPr>
            <sz val="10"/>
            <color indexed="8"/>
            <rFont val="Arial"/>
            <family val="2"/>
          </rPr>
          <t>Il peut se calculer à partir d'une feuille de paye = montant des cotisations employeurs (</t>
        </r>
        <r>
          <rPr>
            <b/>
            <sz val="10"/>
            <color indexed="8"/>
            <rFont val="Arial"/>
            <family val="2"/>
          </rPr>
          <t>net d'allègements</t>
        </r>
        <r>
          <rPr>
            <sz val="10"/>
            <color indexed="8"/>
            <rFont val="Arial"/>
            <family val="2"/>
          </rPr>
          <t>) / rémunération brute x 100.</t>
        </r>
      </text>
    </comment>
    <comment ref="B90" authorId="0">
      <text>
        <r>
          <rPr>
            <sz val="10"/>
            <color indexed="8"/>
            <rFont val="Arial"/>
            <family val="2"/>
          </rPr>
          <t>Le simulateur permet d'intégrer au calcul de coût de revient une autre composante de coût, liée au transport ou non, différente de celles retenues dans la formule trinôme (</t>
        </r>
        <r>
          <rPr>
            <b/>
            <sz val="10"/>
            <color indexed="8"/>
            <rFont val="Arial"/>
            <family val="2"/>
          </rPr>
          <t>exemple</t>
        </r>
        <r>
          <rPr>
            <sz val="10"/>
            <color indexed="8"/>
            <rFont val="Arial"/>
            <family val="2"/>
          </rPr>
          <t xml:space="preserve"> : GNR, passage à quai, infrastructure spécifique, parking, etc.).
</t>
        </r>
        <r>
          <rPr>
            <sz val="10"/>
            <color indexed="8"/>
            <rFont val="Tahoma"/>
            <family val="2"/>
          </rPr>
          <t xml:space="preserve">Le libellé saisi ici sera repris dans l'intitulé des ratios de recomposition. </t>
        </r>
      </text>
    </comment>
    <comment ref="B91" authorId="0">
      <text>
        <r>
          <rPr>
            <sz val="10"/>
            <color indexed="8"/>
            <rFont val="Arial"/>
            <family val="2"/>
          </rPr>
          <t xml:space="preserve">Texte libre repris dans les calculs de recomposition. </t>
        </r>
        <r>
          <rPr>
            <b/>
            <sz val="10"/>
            <color indexed="8"/>
            <rFont val="Arial"/>
            <family val="2"/>
          </rPr>
          <t xml:space="preserve"> 
Par exemple</t>
        </r>
        <r>
          <rPr>
            <sz val="10"/>
            <color indexed="8"/>
            <rFont val="Arial"/>
            <family val="2"/>
          </rPr>
          <t>, "litre" pour un coût de GNR ou "palette" pour un coût de passage à quai, etc.</t>
        </r>
      </text>
    </comment>
    <comment ref="C47" authorId="0">
      <text>
        <r>
          <rPr>
            <b/>
            <sz val="10"/>
            <color indexed="8"/>
            <rFont val="Arial"/>
            <family val="2"/>
          </rPr>
          <t xml:space="preserve">Hors toutes taxes récupérables : 
</t>
        </r>
        <r>
          <rPr>
            <sz val="10"/>
            <color indexed="8"/>
            <rFont val="Arial"/>
            <family val="2"/>
          </rPr>
          <t>hors TVA, etc.</t>
        </r>
      </text>
    </comment>
    <comment ref="C59" authorId="0">
      <text>
        <r>
          <rPr>
            <b/>
            <sz val="10"/>
            <color indexed="8"/>
            <rFont val="Arial"/>
            <family val="2"/>
          </rPr>
          <t xml:space="preserve">Hors toutes taxes récupérables : 
</t>
        </r>
        <r>
          <rPr>
            <sz val="10"/>
            <color indexed="8"/>
            <rFont val="Arial"/>
            <family val="2"/>
          </rPr>
          <t>hors TVA, etc.</t>
        </r>
      </text>
    </comment>
    <comment ref="D30" authorId="0">
      <text>
        <r>
          <rPr>
            <b/>
            <sz val="10"/>
            <color indexed="8"/>
            <rFont val="Arial"/>
            <family val="2"/>
          </rPr>
          <t xml:space="preserve">Hors toutes taxes récupérables : 
</t>
        </r>
        <r>
          <rPr>
            <sz val="10"/>
            <color indexed="8"/>
            <rFont val="Arial"/>
            <family val="2"/>
          </rPr>
          <t>hors TVA, etc.</t>
        </r>
      </text>
    </comment>
    <comment ref="D31" authorId="0">
      <text>
        <r>
          <rPr>
            <b/>
            <sz val="10"/>
            <color indexed="8"/>
            <rFont val="Arial"/>
            <family val="2"/>
          </rPr>
          <t xml:space="preserve">Hors toutes taxes récupérables : 
</t>
        </r>
        <r>
          <rPr>
            <sz val="10"/>
            <color indexed="8"/>
            <rFont val="Arial"/>
            <family val="2"/>
          </rPr>
          <t>hors TVA, etc.</t>
        </r>
      </text>
    </comment>
    <comment ref="D49" authorId="0">
      <text>
        <r>
          <rPr>
            <sz val="10"/>
            <color indexed="8"/>
            <rFont val="Arial"/>
            <family val="2"/>
          </rPr>
          <t xml:space="preserve">En cas de </t>
        </r>
        <r>
          <rPr>
            <b/>
            <sz val="10"/>
            <color indexed="8"/>
            <rFont val="Arial"/>
            <family val="2"/>
          </rPr>
          <t>premier loyer majoré</t>
        </r>
        <r>
          <rPr>
            <sz val="10"/>
            <color indexed="8"/>
            <rFont val="Arial"/>
            <family val="2"/>
          </rPr>
          <t>, faire la moyenne mensuel de tous les loyers, incluant ce premier loyer. 
Exemple : location sur 4 ans, 48 mois, avec un 1er loyer de 25000 € puis 47 loyers de 1000 €. 
Saisir 1500 € de loyer mensuel : 1500 = ( 25000 +  47 x 1000 ) / 48</t>
        </r>
      </text>
    </comment>
    <comment ref="D61" authorId="0">
      <text>
        <r>
          <rPr>
            <sz val="10"/>
            <color indexed="8"/>
            <rFont val="Arial"/>
            <family val="2"/>
          </rPr>
          <t xml:space="preserve">En cas de </t>
        </r>
        <r>
          <rPr>
            <b/>
            <sz val="10"/>
            <color indexed="8"/>
            <rFont val="Arial"/>
            <family val="2"/>
          </rPr>
          <t>premier loyer majoré</t>
        </r>
        <r>
          <rPr>
            <sz val="10"/>
            <color indexed="8"/>
            <rFont val="Arial"/>
            <family val="2"/>
          </rPr>
          <t>, faire la moyenne mensuel de tous les loyers, incluant ce premier loyer. 
Exemple : location sur 4 ans, 48 mois, avec un 1er loyer de 25000 € puis 47 loyers de 1000 €. 
Saisir 1500 € de loyer mensuel : 1500 = ( 25000 +  47 x 1000 ) / 48</t>
        </r>
      </text>
    </comment>
    <comment ref="D67" authorId="0">
      <text>
        <r>
          <rPr>
            <b/>
            <sz val="10"/>
            <color indexed="8"/>
            <rFont val="Arial"/>
            <family val="2"/>
          </rPr>
          <t xml:space="preserve">Hors toutes taxes récupérables : 
</t>
        </r>
        <r>
          <rPr>
            <sz val="10"/>
            <color indexed="8"/>
            <rFont val="Arial"/>
            <family val="2"/>
          </rPr>
          <t>hors TVA, etc.</t>
        </r>
      </text>
    </comment>
    <comment ref="D68" authorId="0">
      <text>
        <r>
          <rPr>
            <b/>
            <sz val="10"/>
            <color indexed="8"/>
            <rFont val="Arial"/>
            <family val="2"/>
          </rPr>
          <t xml:space="preserve">Hors toutes taxes récupérables : 
</t>
        </r>
        <r>
          <rPr>
            <sz val="10"/>
            <color indexed="8"/>
            <rFont val="Arial"/>
            <family val="2"/>
          </rPr>
          <t>hors TVA, etc.</t>
        </r>
      </text>
    </comment>
    <comment ref="E5" authorId="0">
      <text>
        <r>
          <rPr>
            <sz val="10"/>
            <color indexed="8"/>
            <rFont val="Arial"/>
            <family val="2"/>
          </rPr>
          <t>Commentaires</t>
        </r>
      </text>
    </comment>
    <comment ref="E47" authorId="0">
      <text>
        <r>
          <rPr>
            <b/>
            <sz val="10"/>
            <color indexed="8"/>
            <rFont val="Arial"/>
            <family val="2"/>
          </rPr>
          <t xml:space="preserve">Hors toutes taxes récupérables : 
</t>
        </r>
        <r>
          <rPr>
            <sz val="10"/>
            <color indexed="8"/>
            <rFont val="Arial"/>
            <family val="2"/>
          </rPr>
          <t>hors TVA, etc.</t>
        </r>
      </text>
    </comment>
    <comment ref="E49" authorId="0">
      <text>
        <r>
          <rPr>
            <b/>
            <sz val="10"/>
            <color indexed="8"/>
            <rFont val="Arial"/>
            <family val="2"/>
          </rPr>
          <t xml:space="preserve">Hors toutes taxes récupérables : 
</t>
        </r>
        <r>
          <rPr>
            <sz val="10"/>
            <color indexed="8"/>
            <rFont val="Arial"/>
            <family val="2"/>
          </rPr>
          <t>hors TVA, etc.</t>
        </r>
      </text>
    </comment>
    <comment ref="E59" authorId="0">
      <text>
        <r>
          <rPr>
            <b/>
            <sz val="10"/>
            <color indexed="8"/>
            <rFont val="Arial"/>
            <family val="2"/>
          </rPr>
          <t xml:space="preserve">Hors toutes taxes récupérables : 
</t>
        </r>
        <r>
          <rPr>
            <sz val="10"/>
            <color indexed="8"/>
            <rFont val="Arial"/>
            <family val="2"/>
          </rPr>
          <t>hors TVA, etc.</t>
        </r>
      </text>
    </comment>
    <comment ref="E61" authorId="0">
      <text>
        <r>
          <rPr>
            <b/>
            <sz val="10"/>
            <color indexed="8"/>
            <rFont val="Arial"/>
            <family val="2"/>
          </rPr>
          <t xml:space="preserve">Hors toutes taxes récupérables : 
</t>
        </r>
        <r>
          <rPr>
            <sz val="10"/>
            <color indexed="8"/>
            <rFont val="Arial"/>
            <family val="2"/>
          </rPr>
          <t>hors TVA, etc.</t>
        </r>
      </text>
    </comment>
  </commentList>
</comments>
</file>

<file path=xl/comments5.xml><?xml version="1.0" encoding="utf-8"?>
<comments xmlns="http://schemas.openxmlformats.org/spreadsheetml/2006/main">
  <authors>
    <author/>
  </authors>
  <commentList>
    <comment ref="B18" authorId="0">
      <text>
        <r>
          <rPr>
            <sz val="10"/>
            <color indexed="8"/>
            <rFont val="Arial"/>
            <family val="2"/>
          </rPr>
          <t xml:space="preserve">Texte libre qui sera repris dans le libellé des ratios : </t>
        </r>
        <r>
          <rPr>
            <b/>
            <sz val="10"/>
            <color indexed="8"/>
            <rFont val="Arial"/>
            <family val="2"/>
          </rPr>
          <t>tonne</t>
        </r>
        <r>
          <rPr>
            <sz val="10"/>
            <color indexed="8"/>
            <rFont val="Arial"/>
            <family val="2"/>
          </rPr>
          <t xml:space="preserve">, </t>
        </r>
        <r>
          <rPr>
            <b/>
            <sz val="10"/>
            <color indexed="8"/>
            <rFont val="Arial"/>
            <family val="2"/>
          </rPr>
          <t>palette</t>
        </r>
        <r>
          <rPr>
            <sz val="10"/>
            <color indexed="8"/>
            <rFont val="Arial"/>
            <family val="2"/>
          </rPr>
          <t xml:space="preserve">, </t>
        </r>
        <r>
          <rPr>
            <b/>
            <sz val="10"/>
            <color indexed="8"/>
            <rFont val="Arial"/>
            <family val="2"/>
          </rPr>
          <t>m3</t>
        </r>
        <r>
          <rPr>
            <sz val="10"/>
            <color indexed="8"/>
            <rFont val="Arial"/>
            <family val="2"/>
          </rPr>
          <t>.</t>
        </r>
      </text>
    </comment>
    <comment ref="B23" authorId="0">
      <text>
        <r>
          <rPr>
            <sz val="10"/>
            <color indexed="8"/>
            <rFont val="Arial"/>
            <family val="2"/>
          </rPr>
          <t xml:space="preserve">Le simulateur permet d'intégrer au calcul de coût de revient une autre composante de coût, liée au transport ou non, différente de celles retenues dans la formule trinôme (exemple : GNR, passage à quai, infrastructure spécifique, parking, etc.). </t>
        </r>
      </text>
    </comment>
    <comment ref="B31" authorId="0">
      <text>
        <r>
          <rPr>
            <sz val="10"/>
            <color indexed="8"/>
            <rFont val="Arial"/>
            <family val="2"/>
          </rPr>
          <t xml:space="preserve">Correspondant à l'unité saisie en </t>
        </r>
        <r>
          <rPr>
            <b/>
            <sz val="10"/>
            <color indexed="8"/>
            <rFont val="Arial"/>
            <family val="2"/>
          </rPr>
          <t>cellule C18</t>
        </r>
        <r>
          <rPr>
            <sz val="10"/>
            <color indexed="8"/>
            <rFont val="Arial"/>
            <family val="2"/>
          </rPr>
          <t>.</t>
        </r>
      </text>
    </comment>
    <comment ref="D11" authorId="0">
      <text>
        <r>
          <rPr>
            <sz val="10"/>
            <color indexed="8"/>
            <rFont val="Arial"/>
            <family val="2"/>
          </rPr>
          <t>"1 heure et demie" s'écrit 1,5.
"45 minutes" s'écrit 0,75.</t>
        </r>
      </text>
    </comment>
  </commentList>
</comments>
</file>

<file path=xl/sharedStrings.xml><?xml version="1.0" encoding="utf-8"?>
<sst xmlns="http://schemas.openxmlformats.org/spreadsheetml/2006/main" count="240" uniqueCount="213">
  <si>
    <t>SIMULATEUR DE COÛT DE REVIENT D'UN VEHICULE DE TRANSPORT ROUTIER</t>
  </si>
  <si>
    <t>Les cellules en jaune sont à documenter. L'unité s'affiche automatiquement.</t>
  </si>
  <si>
    <t>A saisir</t>
  </si>
  <si>
    <t>Les cellules en vert donnent des résultats de calculs. Elles sont protégées en écriture.</t>
  </si>
  <si>
    <t>Résultats</t>
  </si>
  <si>
    <t>Commentaires facilitant la saisie</t>
  </si>
  <si>
    <t>Description, texte libre</t>
  </si>
  <si>
    <t>Véhicule 1</t>
  </si>
  <si>
    <t>Les conditions d'exploitation du véhicule étudié</t>
  </si>
  <si>
    <r>
      <rPr>
        <sz val="12"/>
        <rFont val="Arial"/>
        <family val="2"/>
      </rPr>
      <t xml:space="preserve">Kilométrage annuel moyen du véhicule moteur </t>
    </r>
    <r>
      <rPr>
        <b/>
        <i/>
        <sz val="12"/>
        <rFont val="Arial"/>
        <family val="2"/>
      </rPr>
      <t>(km)</t>
    </r>
  </si>
  <si>
    <r>
      <rPr>
        <sz val="12"/>
        <rFont val="Arial"/>
        <family val="2"/>
      </rPr>
      <t xml:space="preserve">Dont kilométrage en charge </t>
    </r>
    <r>
      <rPr>
        <b/>
        <i/>
        <sz val="12"/>
        <rFont val="Arial"/>
        <family val="2"/>
      </rPr>
      <t>(km)</t>
    </r>
  </si>
  <si>
    <r>
      <rPr>
        <sz val="12"/>
        <rFont val="Arial"/>
        <family val="2"/>
      </rPr>
      <t xml:space="preserve">Nombre de </t>
    </r>
    <r>
      <rPr>
        <b/>
        <i/>
        <sz val="12"/>
        <rFont val="Arial"/>
        <family val="2"/>
      </rPr>
      <t>véhicules tractés</t>
    </r>
    <r>
      <rPr>
        <sz val="12"/>
        <rFont val="Arial"/>
        <family val="2"/>
      </rPr>
      <t xml:space="preserve"> pour un véhicule moteur</t>
    </r>
  </si>
  <si>
    <r>
      <rPr>
        <sz val="12"/>
        <rFont val="Arial"/>
        <family val="2"/>
      </rPr>
      <t xml:space="preserve">Nombre de </t>
    </r>
    <r>
      <rPr>
        <b/>
        <i/>
        <sz val="12"/>
        <rFont val="Arial"/>
        <family val="2"/>
      </rPr>
      <t>jours</t>
    </r>
    <r>
      <rPr>
        <sz val="12"/>
        <rFont val="Arial"/>
        <family val="2"/>
      </rPr>
      <t xml:space="preserve"> d'exploitation du véhicule moteur par an</t>
    </r>
  </si>
  <si>
    <r>
      <rPr>
        <sz val="12"/>
        <rFont val="Arial"/>
        <family val="2"/>
      </rPr>
      <t xml:space="preserve">Unité de chargement </t>
    </r>
    <r>
      <rPr>
        <b/>
        <i/>
        <sz val="12"/>
        <rFont val="Arial"/>
        <family val="2"/>
      </rPr>
      <t>(texte libre)</t>
    </r>
  </si>
  <si>
    <t>m3</t>
  </si>
  <si>
    <r>
      <rPr>
        <sz val="12"/>
        <rFont val="Arial"/>
        <family val="2"/>
      </rPr>
      <t xml:space="preserve">Capacité de chargement </t>
    </r>
    <r>
      <rPr>
        <b/>
        <i/>
        <sz val="12"/>
        <rFont val="Arial"/>
        <family val="2"/>
      </rPr>
      <t>(correspondant à l'unité ci-dessus)</t>
    </r>
  </si>
  <si>
    <r>
      <rPr>
        <sz val="12"/>
        <rFont val="Arial"/>
        <family val="2"/>
      </rPr>
      <t xml:space="preserve">Coefficient d'utilisation de cette capacité </t>
    </r>
    <r>
      <rPr>
        <b/>
        <i/>
        <sz val="12"/>
        <rFont val="Arial"/>
        <family val="2"/>
      </rPr>
      <t>(%)</t>
    </r>
  </si>
  <si>
    <t>Les coûts variables kilométriques du véhicule étudié</t>
  </si>
  <si>
    <t>1 - Le carburant</t>
  </si>
  <si>
    <r>
      <rPr>
        <sz val="12"/>
        <rFont val="Arial"/>
        <family val="2"/>
      </rPr>
      <t xml:space="preserve">Consommation de Gazole aux 100 km </t>
    </r>
    <r>
      <rPr>
        <b/>
        <i/>
        <sz val="12"/>
        <rFont val="Arial"/>
        <family val="2"/>
      </rPr>
      <t>(litre pour 100 km)</t>
    </r>
  </si>
  <si>
    <r>
      <rPr>
        <sz val="12"/>
        <rFont val="Arial"/>
        <family val="2"/>
      </rPr>
      <t xml:space="preserve">Prix moyen du litre de Gazole route (hors toutes taxes récupérables) </t>
    </r>
    <r>
      <rPr>
        <b/>
        <i/>
        <sz val="12"/>
        <rFont val="Arial"/>
        <family val="2"/>
      </rPr>
      <t>(€)</t>
    </r>
  </si>
  <si>
    <r>
      <rPr>
        <sz val="12"/>
        <rFont val="Arial"/>
        <family val="2"/>
      </rPr>
      <t xml:space="preserve">Part de l'approvisionnement citerne </t>
    </r>
    <r>
      <rPr>
        <b/>
        <i/>
        <sz val="12"/>
        <rFont val="Arial"/>
        <family val="2"/>
      </rPr>
      <t>(%)</t>
    </r>
  </si>
  <si>
    <r>
      <rPr>
        <sz val="12"/>
        <rFont val="Arial"/>
        <family val="2"/>
      </rPr>
      <t xml:space="preserve">Prix moyen du litre de Gazole citerne (hors toutes taxes récupérables) </t>
    </r>
    <r>
      <rPr>
        <b/>
        <i/>
        <sz val="12"/>
        <rFont val="Arial"/>
        <family val="2"/>
      </rPr>
      <t>(€)</t>
    </r>
  </si>
  <si>
    <t>2 - Les pneumatiques</t>
  </si>
  <si>
    <t>Nombre de pneus</t>
  </si>
  <si>
    <r>
      <rPr>
        <sz val="12"/>
        <rFont val="Arial"/>
        <family val="2"/>
      </rPr>
      <t xml:space="preserve">Prix d'un pneu </t>
    </r>
    <r>
      <rPr>
        <b/>
        <i/>
        <sz val="12"/>
        <rFont val="Arial"/>
        <family val="2"/>
      </rPr>
      <t>(€)</t>
    </r>
  </si>
  <si>
    <r>
      <rPr>
        <sz val="12"/>
        <rFont val="Arial"/>
        <family val="2"/>
      </rPr>
      <t xml:space="preserve">Durée de vie </t>
    </r>
    <r>
      <rPr>
        <b/>
        <i/>
        <sz val="12"/>
        <rFont val="Arial"/>
        <family val="2"/>
      </rPr>
      <t>(km)</t>
    </r>
  </si>
  <si>
    <t>Véhicule moteur</t>
  </si>
  <si>
    <t>Véhicule tracté</t>
  </si>
  <si>
    <r>
      <rPr>
        <sz val="12"/>
        <rFont val="Arial"/>
        <family val="2"/>
      </rPr>
      <t xml:space="preserve">Coûts kilométriques pneumatiques globaux </t>
    </r>
    <r>
      <rPr>
        <b/>
        <i/>
        <sz val="12"/>
        <rFont val="Arial"/>
        <family val="2"/>
      </rPr>
      <t>(€/km)</t>
    </r>
  </si>
  <si>
    <t>3 - L'entretien-réparations</t>
  </si>
  <si>
    <r>
      <rPr>
        <sz val="12"/>
        <rFont val="Arial"/>
        <family val="2"/>
      </rPr>
      <t xml:space="preserve">Dépenses annuelles d'entretien-réparations par véhicule </t>
    </r>
    <r>
      <rPr>
        <b/>
        <i/>
        <sz val="12"/>
        <rFont val="Arial"/>
        <family val="2"/>
      </rPr>
      <t>(€)</t>
    </r>
  </si>
  <si>
    <t>Les coûts fixes journaliers du véhicule étudié</t>
  </si>
  <si>
    <t>1 - Les conditions de détention et de financement du véhicule moteur</t>
  </si>
  <si>
    <r>
      <rPr>
        <sz val="12"/>
        <rFont val="Arial"/>
        <family val="2"/>
      </rPr>
      <t xml:space="preserve">Durée d'utilisation du véhicule moteur </t>
    </r>
    <r>
      <rPr>
        <b/>
        <i/>
        <sz val="12"/>
        <rFont val="Arial"/>
        <family val="2"/>
      </rPr>
      <t>(ans)</t>
    </r>
  </si>
  <si>
    <r>
      <rPr>
        <sz val="12"/>
        <rFont val="Arial"/>
        <family val="2"/>
      </rPr>
      <t>Mode de financement du véhicule moteur (</t>
    </r>
    <r>
      <rPr>
        <b/>
        <sz val="12"/>
        <rFont val="Arial"/>
        <family val="2"/>
      </rPr>
      <t>1</t>
    </r>
    <r>
      <rPr>
        <sz val="12"/>
        <rFont val="Arial"/>
        <family val="2"/>
      </rPr>
      <t xml:space="preserve"> pour Emprunt, </t>
    </r>
    <r>
      <rPr>
        <b/>
        <sz val="12"/>
        <rFont val="Arial"/>
        <family val="2"/>
      </rPr>
      <t>2</t>
    </r>
    <r>
      <rPr>
        <sz val="12"/>
        <rFont val="Arial"/>
        <family val="2"/>
      </rPr>
      <t xml:space="preserve"> pour Crédit Bail, </t>
    </r>
    <r>
      <rPr>
        <b/>
        <sz val="12"/>
        <rFont val="Arial"/>
        <family val="2"/>
      </rPr>
      <t>3</t>
    </r>
    <r>
      <rPr>
        <sz val="12"/>
        <rFont val="Arial"/>
        <family val="2"/>
      </rPr>
      <t xml:space="preserve"> pour Location Financière)</t>
    </r>
  </si>
  <si>
    <r>
      <rPr>
        <sz val="14"/>
        <color indexed="10"/>
        <rFont val="Arial"/>
        <family val="2"/>
      </rPr>
      <t xml:space="preserve">Emprunt </t>
    </r>
    <r>
      <rPr>
        <vertAlign val="superscript"/>
        <sz val="14"/>
        <color indexed="10"/>
        <rFont val="Arial"/>
        <family val="2"/>
      </rPr>
      <t>(1)</t>
    </r>
    <r>
      <rPr>
        <sz val="14"/>
        <color indexed="10"/>
        <rFont val="Arial"/>
        <family val="2"/>
      </rPr>
      <t xml:space="preserve"> ou Autofinancement </t>
    </r>
    <r>
      <rPr>
        <vertAlign val="superscript"/>
        <sz val="14"/>
        <color indexed="10"/>
        <rFont val="Arial"/>
        <family val="2"/>
      </rPr>
      <t>(2)</t>
    </r>
  </si>
  <si>
    <r>
      <rPr>
        <sz val="14"/>
        <color indexed="10"/>
        <rFont val="Arial"/>
        <family val="2"/>
      </rPr>
      <t xml:space="preserve">Crédit-bail </t>
    </r>
    <r>
      <rPr>
        <vertAlign val="superscript"/>
        <sz val="14"/>
        <color indexed="10"/>
        <rFont val="Arial"/>
        <family val="2"/>
      </rPr>
      <t>(1)</t>
    </r>
    <r>
      <rPr>
        <sz val="14"/>
        <color indexed="10"/>
        <rFont val="Arial"/>
        <family val="2"/>
      </rPr>
      <t xml:space="preserve"> ou Location financière </t>
    </r>
    <r>
      <rPr>
        <vertAlign val="superscript"/>
        <sz val="14"/>
        <color indexed="10"/>
        <rFont val="Arial"/>
        <family val="2"/>
      </rPr>
      <t>(2)</t>
    </r>
  </si>
  <si>
    <r>
      <rPr>
        <sz val="12"/>
        <rFont val="Arial"/>
        <family val="2"/>
      </rPr>
      <t xml:space="preserve">Valeur du véhicule moteur </t>
    </r>
    <r>
      <rPr>
        <b/>
        <i/>
        <sz val="12"/>
        <rFont val="Arial"/>
        <family val="2"/>
      </rPr>
      <t>(€)</t>
    </r>
    <r>
      <rPr>
        <b/>
        <sz val="14"/>
        <rFont val="Arial"/>
        <family val="2"/>
      </rPr>
      <t xml:space="preserve"> </t>
    </r>
    <r>
      <rPr>
        <b/>
        <vertAlign val="superscript"/>
        <sz val="14"/>
        <rFont val="Arial"/>
        <family val="2"/>
      </rPr>
      <t>(1) ou (2)</t>
    </r>
  </si>
  <si>
    <r>
      <rPr>
        <sz val="12"/>
        <rFont val="Arial"/>
        <family val="2"/>
      </rPr>
      <t xml:space="preserve">Valeur du véhicule moteur </t>
    </r>
    <r>
      <rPr>
        <i/>
        <sz val="12"/>
        <rFont val="Arial"/>
        <family val="2"/>
      </rPr>
      <t>(</t>
    </r>
    <r>
      <rPr>
        <b/>
        <i/>
        <sz val="12"/>
        <rFont val="Arial"/>
        <family val="2"/>
      </rPr>
      <t>€)</t>
    </r>
    <r>
      <rPr>
        <b/>
        <sz val="14"/>
        <rFont val="Arial"/>
        <family val="2"/>
      </rPr>
      <t xml:space="preserve"> </t>
    </r>
    <r>
      <rPr>
        <b/>
        <vertAlign val="superscript"/>
        <sz val="14"/>
        <rFont val="Arial"/>
        <family val="2"/>
      </rPr>
      <t>(1)</t>
    </r>
  </si>
  <si>
    <r>
      <rPr>
        <sz val="12"/>
        <rFont val="Arial"/>
        <family val="2"/>
      </rPr>
      <t xml:space="preserve">Montant de l'emprunt </t>
    </r>
    <r>
      <rPr>
        <b/>
        <i/>
        <sz val="12"/>
        <rFont val="Arial"/>
        <family val="2"/>
      </rPr>
      <t>(€)</t>
    </r>
    <r>
      <rPr>
        <b/>
        <sz val="14"/>
        <rFont val="Arial"/>
        <family val="2"/>
      </rPr>
      <t xml:space="preserve"> </t>
    </r>
    <r>
      <rPr>
        <b/>
        <vertAlign val="superscript"/>
        <sz val="14"/>
        <rFont val="Arial"/>
        <family val="2"/>
      </rPr>
      <t>(1) (si 2, =0)</t>
    </r>
  </si>
  <si>
    <r>
      <rPr>
        <sz val="12"/>
        <rFont val="Arial"/>
        <family val="2"/>
      </rPr>
      <t xml:space="preserve">Durée du contrat </t>
    </r>
    <r>
      <rPr>
        <b/>
        <i/>
        <sz val="12"/>
        <rFont val="Arial"/>
        <family val="2"/>
      </rPr>
      <t>(mois)</t>
    </r>
    <r>
      <rPr>
        <sz val="14"/>
        <rFont val="Arial"/>
        <family val="2"/>
      </rPr>
      <t xml:space="preserve"> </t>
    </r>
    <r>
      <rPr>
        <b/>
        <vertAlign val="superscript"/>
        <sz val="14"/>
        <rFont val="Arial"/>
        <family val="2"/>
      </rPr>
      <t xml:space="preserve">(1) ou (2) </t>
    </r>
  </si>
  <si>
    <r>
      <rPr>
        <sz val="12"/>
        <rFont val="Arial"/>
        <family val="2"/>
      </rPr>
      <t xml:space="preserve">Taux d'intérêt de l'emprunt </t>
    </r>
    <r>
      <rPr>
        <b/>
        <i/>
        <sz val="12"/>
        <rFont val="Arial"/>
        <family val="2"/>
      </rPr>
      <t>(%)</t>
    </r>
    <r>
      <rPr>
        <b/>
        <sz val="12"/>
        <rFont val="Arial"/>
        <family val="2"/>
      </rPr>
      <t xml:space="preserve"> </t>
    </r>
    <r>
      <rPr>
        <b/>
        <vertAlign val="superscript"/>
        <sz val="14"/>
        <rFont val="Arial"/>
        <family val="2"/>
      </rPr>
      <t>(1)</t>
    </r>
  </si>
  <si>
    <r>
      <rPr>
        <sz val="12"/>
        <rFont val="Arial"/>
        <family val="2"/>
      </rPr>
      <t xml:space="preserve">Montant mensuel du loyer </t>
    </r>
    <r>
      <rPr>
        <b/>
        <i/>
        <sz val="12"/>
        <rFont val="Arial"/>
        <family val="2"/>
      </rPr>
      <t>(€)</t>
    </r>
    <r>
      <rPr>
        <b/>
        <sz val="12"/>
        <rFont val="Arial"/>
        <family val="2"/>
      </rPr>
      <t xml:space="preserve"> </t>
    </r>
    <r>
      <rPr>
        <b/>
        <vertAlign val="superscript"/>
        <sz val="14"/>
        <rFont val="Arial"/>
        <family val="2"/>
      </rPr>
      <t>(1) ou (2)</t>
    </r>
    <r>
      <rPr>
        <b/>
        <sz val="18"/>
        <color indexed="10"/>
        <rFont val="Arial"/>
        <family val="2"/>
      </rPr>
      <t xml:space="preserve"> </t>
    </r>
  </si>
  <si>
    <r>
      <rPr>
        <sz val="12"/>
        <rFont val="Arial"/>
        <family val="2"/>
      </rPr>
      <t xml:space="preserve">Durée de l'emprunt </t>
    </r>
    <r>
      <rPr>
        <b/>
        <i/>
        <sz val="12"/>
        <rFont val="Arial"/>
        <family val="2"/>
      </rPr>
      <t>(mois)</t>
    </r>
    <r>
      <rPr>
        <sz val="14"/>
        <rFont val="Arial"/>
        <family val="2"/>
      </rPr>
      <t xml:space="preserve"> </t>
    </r>
    <r>
      <rPr>
        <b/>
        <vertAlign val="superscript"/>
        <sz val="14"/>
        <rFont val="Arial"/>
        <family val="2"/>
      </rPr>
      <t>(1)</t>
    </r>
  </si>
  <si>
    <r>
      <rPr>
        <sz val="12"/>
        <rFont val="Arial"/>
        <family val="2"/>
      </rPr>
      <t xml:space="preserve">Valeur optionnelle d'achat </t>
    </r>
    <r>
      <rPr>
        <b/>
        <i/>
        <sz val="12"/>
        <rFont val="Arial"/>
        <family val="2"/>
      </rPr>
      <t xml:space="preserve">(€) </t>
    </r>
    <r>
      <rPr>
        <b/>
        <vertAlign val="superscript"/>
        <sz val="14"/>
        <rFont val="Arial"/>
        <family val="2"/>
      </rPr>
      <t>(1)</t>
    </r>
  </si>
  <si>
    <r>
      <rPr>
        <sz val="12"/>
        <rFont val="Arial"/>
        <family val="2"/>
      </rPr>
      <t xml:space="preserve">Valeur de revente </t>
    </r>
    <r>
      <rPr>
        <b/>
        <i/>
        <sz val="12"/>
        <rFont val="Arial"/>
        <family val="2"/>
      </rPr>
      <t>(€)</t>
    </r>
    <r>
      <rPr>
        <b/>
        <sz val="12"/>
        <rFont val="Arial"/>
        <family val="2"/>
      </rPr>
      <t xml:space="preserve"> </t>
    </r>
    <r>
      <rPr>
        <b/>
        <vertAlign val="superscript"/>
        <sz val="14"/>
        <rFont val="Arial"/>
        <family val="2"/>
      </rPr>
      <t>(1) ou (2)</t>
    </r>
  </si>
  <si>
    <r>
      <rPr>
        <sz val="12"/>
        <rFont val="Arial"/>
        <family val="2"/>
      </rPr>
      <t xml:space="preserve">Valeur de revente </t>
    </r>
    <r>
      <rPr>
        <b/>
        <i/>
        <sz val="12"/>
        <rFont val="Arial"/>
        <family val="2"/>
      </rPr>
      <t xml:space="preserve">(€) </t>
    </r>
    <r>
      <rPr>
        <b/>
        <vertAlign val="superscript"/>
        <sz val="14"/>
        <rFont val="Arial"/>
        <family val="2"/>
      </rPr>
      <t>(1)</t>
    </r>
  </si>
  <si>
    <t>2 - Les conditions de détention et de financement du véhicule tracté</t>
  </si>
  <si>
    <r>
      <rPr>
        <sz val="12"/>
        <rFont val="Arial"/>
        <family val="2"/>
      </rPr>
      <t xml:space="preserve">Durée d'utilisation du véhicule tracté </t>
    </r>
    <r>
      <rPr>
        <b/>
        <i/>
        <sz val="12"/>
        <rFont val="Arial"/>
        <family val="2"/>
      </rPr>
      <t>(ans)</t>
    </r>
  </si>
  <si>
    <r>
      <rPr>
        <sz val="12"/>
        <rFont val="Arial"/>
        <family val="2"/>
      </rPr>
      <t>Mode de financement du véhicule tracté (</t>
    </r>
    <r>
      <rPr>
        <b/>
        <sz val="12"/>
        <rFont val="Arial"/>
        <family val="2"/>
      </rPr>
      <t>1</t>
    </r>
    <r>
      <rPr>
        <sz val="12"/>
        <rFont val="Arial"/>
        <family val="2"/>
      </rPr>
      <t xml:space="preserve"> pour Emprunt, </t>
    </r>
    <r>
      <rPr>
        <b/>
        <sz val="12"/>
        <rFont val="Arial"/>
        <family val="2"/>
      </rPr>
      <t>2</t>
    </r>
    <r>
      <rPr>
        <sz val="12"/>
        <rFont val="Arial"/>
        <family val="2"/>
      </rPr>
      <t xml:space="preserve"> pour Crédit Bail, </t>
    </r>
    <r>
      <rPr>
        <b/>
        <sz val="12"/>
        <rFont val="Arial"/>
        <family val="2"/>
      </rPr>
      <t>3</t>
    </r>
    <r>
      <rPr>
        <sz val="12"/>
        <rFont val="Arial"/>
        <family val="2"/>
      </rPr>
      <t xml:space="preserve"> pour Location Financière)</t>
    </r>
  </si>
  <si>
    <r>
      <rPr>
        <sz val="12"/>
        <rFont val="Arial"/>
        <family val="2"/>
      </rPr>
      <t xml:space="preserve">Valeur du véhicule tracté </t>
    </r>
    <r>
      <rPr>
        <i/>
        <sz val="12"/>
        <rFont val="Arial"/>
        <family val="2"/>
      </rPr>
      <t>(</t>
    </r>
    <r>
      <rPr>
        <b/>
        <i/>
        <sz val="12"/>
        <rFont val="Arial"/>
        <family val="2"/>
      </rPr>
      <t>€)</t>
    </r>
    <r>
      <rPr>
        <b/>
        <sz val="14"/>
        <rFont val="Arial"/>
        <family val="2"/>
      </rPr>
      <t xml:space="preserve"> </t>
    </r>
    <r>
      <rPr>
        <b/>
        <vertAlign val="superscript"/>
        <sz val="14"/>
        <rFont val="Arial"/>
        <family val="2"/>
      </rPr>
      <t>(1) (2)</t>
    </r>
  </si>
  <si>
    <r>
      <rPr>
        <sz val="12"/>
        <rFont val="Arial"/>
        <family val="2"/>
      </rPr>
      <t xml:space="preserve">Valeur du véhicule tracté </t>
    </r>
    <r>
      <rPr>
        <i/>
        <sz val="12"/>
        <rFont val="Arial"/>
        <family val="2"/>
      </rPr>
      <t>(</t>
    </r>
    <r>
      <rPr>
        <b/>
        <i/>
        <sz val="12"/>
        <rFont val="Arial"/>
        <family val="2"/>
      </rPr>
      <t>€)</t>
    </r>
    <r>
      <rPr>
        <b/>
        <sz val="14"/>
        <rFont val="Arial"/>
        <family val="2"/>
      </rPr>
      <t xml:space="preserve"> </t>
    </r>
    <r>
      <rPr>
        <b/>
        <vertAlign val="superscript"/>
        <sz val="14"/>
        <rFont val="Arial"/>
        <family val="2"/>
      </rPr>
      <t>(1)</t>
    </r>
  </si>
  <si>
    <t>3 - Les assurances du véhicule</t>
  </si>
  <si>
    <r>
      <rPr>
        <sz val="12"/>
        <rFont val="Arial"/>
        <family val="2"/>
      </rPr>
      <t xml:space="preserve">Montant annuel de l'assurance d'un véhicule RC + VI </t>
    </r>
    <r>
      <rPr>
        <b/>
        <i/>
        <sz val="12"/>
        <rFont val="Arial"/>
        <family val="2"/>
      </rPr>
      <t>(€/an)</t>
    </r>
  </si>
  <si>
    <r>
      <rPr>
        <sz val="12"/>
        <rFont val="Arial"/>
        <family val="2"/>
      </rPr>
      <t xml:space="preserve">Montant annuel de l'assurance marchandises transportées par véhicule </t>
    </r>
    <r>
      <rPr>
        <b/>
        <i/>
        <sz val="12"/>
        <rFont val="Arial"/>
        <family val="2"/>
      </rPr>
      <t>(€/an)</t>
    </r>
  </si>
  <si>
    <t>4 - Les coûts de structure par véhicule</t>
  </si>
  <si>
    <r>
      <rPr>
        <sz val="12"/>
        <rFont val="Arial"/>
        <family val="2"/>
      </rPr>
      <t xml:space="preserve">Montant annuel des coûts de structure par véhicule </t>
    </r>
    <r>
      <rPr>
        <b/>
        <i/>
        <sz val="12"/>
        <rFont val="Arial"/>
        <family val="2"/>
      </rPr>
      <t>(€/an)</t>
    </r>
  </si>
  <si>
    <t>Les coûts de personnel de conduite affecté à l'exploitation du véhicule</t>
  </si>
  <si>
    <r>
      <rPr>
        <sz val="12"/>
        <rFont val="Arial"/>
        <family val="2"/>
      </rPr>
      <t xml:space="preserve">Nombre de </t>
    </r>
    <r>
      <rPr>
        <b/>
        <i/>
        <sz val="12"/>
        <rFont val="Arial"/>
        <family val="2"/>
      </rPr>
      <t xml:space="preserve">conducteur(s) </t>
    </r>
    <r>
      <rPr>
        <sz val="12"/>
        <rFont val="Arial"/>
        <family val="2"/>
      </rPr>
      <t>affecté(s) à l'exploitation du véhicule</t>
    </r>
  </si>
  <si>
    <r>
      <rPr>
        <sz val="12"/>
        <rFont val="Arial"/>
        <family val="2"/>
      </rPr>
      <t xml:space="preserve">Nombre de </t>
    </r>
    <r>
      <rPr>
        <b/>
        <i/>
        <sz val="12"/>
        <rFont val="Arial"/>
        <family val="2"/>
      </rPr>
      <t>jours</t>
    </r>
    <r>
      <rPr>
        <sz val="12"/>
        <rFont val="Arial"/>
        <family val="2"/>
      </rPr>
      <t xml:space="preserve"> d'activité par an d'un conducteur</t>
    </r>
  </si>
  <si>
    <r>
      <rPr>
        <sz val="12"/>
        <rFont val="Arial"/>
        <family val="2"/>
      </rPr>
      <t xml:space="preserve">Temps de service mensuel </t>
    </r>
    <r>
      <rPr>
        <b/>
        <i/>
        <sz val="12"/>
        <rFont val="Arial"/>
        <family val="2"/>
      </rPr>
      <t>(heures)</t>
    </r>
  </si>
  <si>
    <r>
      <rPr>
        <sz val="12"/>
        <rFont val="Arial"/>
        <family val="2"/>
      </rPr>
      <t xml:space="preserve">Temps de conduite mensuel </t>
    </r>
    <r>
      <rPr>
        <b/>
        <i/>
        <sz val="12"/>
        <rFont val="Arial"/>
        <family val="2"/>
      </rPr>
      <t>(heures)</t>
    </r>
  </si>
  <si>
    <r>
      <rPr>
        <sz val="12"/>
        <rFont val="Arial"/>
        <family val="2"/>
      </rPr>
      <t xml:space="preserve">Nombre de </t>
    </r>
    <r>
      <rPr>
        <b/>
        <i/>
        <sz val="12"/>
        <rFont val="Arial"/>
        <family val="2"/>
      </rPr>
      <t>jours</t>
    </r>
    <r>
      <rPr>
        <sz val="12"/>
        <rFont val="Arial"/>
        <family val="2"/>
      </rPr>
      <t xml:space="preserve"> travaillés par mois</t>
    </r>
  </si>
  <si>
    <r>
      <rPr>
        <sz val="12"/>
        <rFont val="Arial"/>
        <family val="2"/>
      </rPr>
      <t xml:space="preserve">Salaire mensuel brut </t>
    </r>
    <r>
      <rPr>
        <b/>
        <i/>
        <sz val="12"/>
        <rFont val="Arial"/>
        <family val="2"/>
      </rPr>
      <t>(€/mois)</t>
    </r>
  </si>
  <si>
    <r>
      <rPr>
        <sz val="12"/>
        <rFont val="Arial"/>
        <family val="2"/>
      </rPr>
      <t xml:space="preserve">Primes annuelles </t>
    </r>
    <r>
      <rPr>
        <b/>
        <i/>
        <sz val="12"/>
        <rFont val="Arial"/>
        <family val="2"/>
      </rPr>
      <t>(€/an)</t>
    </r>
  </si>
  <si>
    <r>
      <rPr>
        <sz val="12"/>
        <rFont val="Arial"/>
        <family val="2"/>
      </rPr>
      <t xml:space="preserve">Taux de cotisations employeurs </t>
    </r>
    <r>
      <rPr>
        <b/>
        <i/>
        <sz val="12"/>
        <rFont val="Arial"/>
        <family val="2"/>
      </rPr>
      <t>(%)</t>
    </r>
  </si>
  <si>
    <r>
      <rPr>
        <sz val="12"/>
        <rFont val="Arial"/>
        <family val="2"/>
      </rPr>
      <t xml:space="preserve">Indemnités de déplacement par jour </t>
    </r>
    <r>
      <rPr>
        <b/>
        <i/>
        <sz val="12"/>
        <rFont val="Arial"/>
        <family val="2"/>
      </rPr>
      <t>(€/jour)</t>
    </r>
  </si>
  <si>
    <r>
      <rPr>
        <sz val="12"/>
        <rFont val="Arial"/>
        <family val="2"/>
      </rPr>
      <t xml:space="preserve">Nombre de </t>
    </r>
    <r>
      <rPr>
        <b/>
        <i/>
        <sz val="12"/>
        <rFont val="Arial"/>
        <family val="2"/>
      </rPr>
      <t>mois</t>
    </r>
    <r>
      <rPr>
        <sz val="12"/>
        <rFont val="Arial"/>
        <family val="2"/>
      </rPr>
      <t xml:space="preserve"> payés</t>
    </r>
  </si>
  <si>
    <t>Autre coût (lié au transport ou non) à inclure dans la recomposition annuelle</t>
  </si>
  <si>
    <r>
      <rPr>
        <sz val="12"/>
        <rFont val="Arial"/>
        <family val="2"/>
      </rPr>
      <t>Libellé de la composante de coût</t>
    </r>
    <r>
      <rPr>
        <b/>
        <i/>
        <sz val="12"/>
        <rFont val="Arial"/>
        <family val="2"/>
      </rPr>
      <t xml:space="preserve"> (texte libre)</t>
    </r>
  </si>
  <si>
    <r>
      <rPr>
        <sz val="12"/>
        <rFont val="Arial"/>
        <family val="2"/>
      </rPr>
      <t xml:space="preserve">Unité d'œuvre correspondant </t>
    </r>
    <r>
      <rPr>
        <b/>
        <i/>
        <sz val="12"/>
        <rFont val="Arial"/>
        <family val="2"/>
      </rPr>
      <t>(texte libre)</t>
    </r>
  </si>
  <si>
    <r>
      <rPr>
        <sz val="12"/>
        <rFont val="Arial"/>
        <family val="2"/>
      </rPr>
      <t xml:space="preserve">Montant annuel imputable à ce coût  </t>
    </r>
    <r>
      <rPr>
        <b/>
        <i/>
        <sz val="12"/>
        <rFont val="Arial"/>
        <family val="2"/>
      </rPr>
      <t>(€/an)</t>
    </r>
  </si>
  <si>
    <t>Tests de cohérence</t>
  </si>
  <si>
    <t>Les conditions d'exploitation du véhicule et les conditions d’emploi des conducteurs qui lui sont affectés font état :</t>
  </si>
  <si>
    <t>- de l'affectation au véhicule d'un temps de service moyen journalier de :</t>
  </si>
  <si>
    <t>- d'un temps moyen de conduite journalière de :</t>
  </si>
  <si>
    <t>- d'une vitesse moyenne de :</t>
  </si>
  <si>
    <t xml:space="preserve">CALCUL DES COUTS D'ENTRETIEN-REPARATIONS ET DE STRUCTURE </t>
  </si>
  <si>
    <t>Les cellules en vert donnent des résultats de calculs.</t>
  </si>
  <si>
    <t xml:space="preserve"> Part de l'activité étudiée imputable pour les coûts de structure</t>
  </si>
  <si>
    <t xml:space="preserve"> Part de l'activité étudiée imputable pour les coûts d'entretien-réparations</t>
  </si>
  <si>
    <t>Coefficient d'actualisation</t>
  </si>
  <si>
    <t>année n</t>
  </si>
  <si>
    <t>année n-1</t>
  </si>
  <si>
    <t>% d'imputation</t>
  </si>
  <si>
    <t>Recomposition en €</t>
  </si>
  <si>
    <t>Remplir les cellules colorées. Indiquer les Valeurs Manquantes par n.</t>
  </si>
  <si>
    <t>entretien-réparations</t>
  </si>
  <si>
    <t>coûts de 
structure</t>
  </si>
  <si>
    <t>ER n</t>
  </si>
  <si>
    <t>ER n-1</t>
  </si>
  <si>
    <t>Achats consommés pour l'entretien : huiles, lubrifiants, pièces</t>
  </si>
  <si>
    <t>Achats consommés de fournitures, petit outillage pour l'atelier</t>
  </si>
  <si>
    <t>Achats consommés de fournitures administratives</t>
  </si>
  <si>
    <t>Achats non stockables (eau, gaz, électricité)</t>
  </si>
  <si>
    <t>Autres achats consommés</t>
  </si>
  <si>
    <t>Autre sous-traitance non transport (informatique etc..)</t>
  </si>
  <si>
    <r>
      <rPr>
        <sz val="12"/>
        <rFont val="Arial"/>
        <family val="2"/>
      </rPr>
      <t xml:space="preserve">Crédit-bail </t>
    </r>
    <r>
      <rPr>
        <u val="single"/>
        <sz val="10"/>
        <rFont val="Arial"/>
        <family val="2"/>
      </rPr>
      <t>hors matériel de transport</t>
    </r>
  </si>
  <si>
    <r>
      <rPr>
        <sz val="12"/>
        <rFont val="Arial"/>
        <family val="2"/>
      </rPr>
      <t xml:space="preserve">Location financière </t>
    </r>
    <r>
      <rPr>
        <u val="single"/>
        <sz val="10"/>
        <rFont val="Arial"/>
        <family val="2"/>
      </rPr>
      <t>hors matériel de transport</t>
    </r>
  </si>
  <si>
    <t>Location immobilière (ou valeur locative des locaux)</t>
  </si>
  <si>
    <t>Autres locations (matériel de bureau, véhicule direction..)</t>
  </si>
  <si>
    <t>Entretien-réparations des locaux</t>
  </si>
  <si>
    <t>Entretien-réparations du matériel de transport</t>
  </si>
  <si>
    <t>Entretien-réparations du matériel et outillage de l'atelier</t>
  </si>
  <si>
    <t>Autre entretien et maintenance</t>
  </si>
  <si>
    <t>Assurance des locaux</t>
  </si>
  <si>
    <t>Assurance du matériel et outillage</t>
  </si>
  <si>
    <r>
      <rPr>
        <sz val="12"/>
        <rFont val="Arial"/>
        <family val="2"/>
      </rPr>
      <t xml:space="preserve">Autres assurances </t>
    </r>
    <r>
      <rPr>
        <u val="single"/>
        <sz val="10"/>
        <rFont val="Arial"/>
        <family val="2"/>
      </rPr>
      <t>hors matériel de transport</t>
    </r>
  </si>
  <si>
    <t>Etudes, recherches &amp; documentation générale</t>
  </si>
  <si>
    <t>Personnel intérimaire</t>
  </si>
  <si>
    <t>Honoraires &amp; commissions</t>
  </si>
  <si>
    <t>Publicité &amp; relations publiques</t>
  </si>
  <si>
    <t>Transports de biens et de personnel</t>
  </si>
  <si>
    <t>Frais de  mission et de réception</t>
  </si>
  <si>
    <t>Frais postaux et de télécommunication</t>
  </si>
  <si>
    <t>Port sur achat</t>
  </si>
  <si>
    <t>Services bancaires</t>
  </si>
  <si>
    <t>Autres péages = ferries, tunnels, ponts</t>
  </si>
  <si>
    <t>Divers</t>
  </si>
  <si>
    <t>CET</t>
  </si>
  <si>
    <t>Impôts, taxes et versements assimilés</t>
  </si>
  <si>
    <t>Salaires et charges mécaniciens</t>
  </si>
  <si>
    <t>Salaires et charges du personnel : autre activité de production</t>
  </si>
  <si>
    <t>Salaires et charges du personnel : direction</t>
  </si>
  <si>
    <t>Salaires et charges du personnel : administration</t>
  </si>
  <si>
    <r>
      <rPr>
        <sz val="12"/>
        <rFont val="Arial"/>
        <family val="2"/>
      </rPr>
      <t xml:space="preserve">Autres salaires et charges </t>
    </r>
    <r>
      <rPr>
        <u val="single"/>
        <sz val="10"/>
        <rFont val="Arial"/>
        <family val="2"/>
      </rPr>
      <t>hors personnel de conduite</t>
    </r>
  </si>
  <si>
    <t>Pertes sur créances irrécouvrables</t>
  </si>
  <si>
    <r>
      <rPr>
        <sz val="12"/>
        <rFont val="Arial"/>
        <family val="2"/>
      </rPr>
      <t xml:space="preserve">Charges financières </t>
    </r>
    <r>
      <rPr>
        <u val="single"/>
        <sz val="10"/>
        <rFont val="Arial"/>
        <family val="2"/>
      </rPr>
      <t>hors renouvellement du matériel de transport</t>
    </r>
  </si>
  <si>
    <t>Charges exceptionnelles (seulement amendes)</t>
  </si>
  <si>
    <t>Dotations aux amortissements : locaux et terrains</t>
  </si>
  <si>
    <t>Dotations aux amortissements : installation d'atelier</t>
  </si>
  <si>
    <t>Dotations aux amortissements : matériel de bureau</t>
  </si>
  <si>
    <t>Dotations aux amortissements  : véhicule de direction</t>
  </si>
  <si>
    <t>Dotations aux amortissements  : autres installations</t>
  </si>
  <si>
    <t>Kilométrage total du parc</t>
  </si>
  <si>
    <t>Coût d'entretien-réparations en €/km</t>
  </si>
  <si>
    <t>Nombre de véhicules en exploitation en n</t>
  </si>
  <si>
    <t>Coût de structure moyen par véhicule</t>
  </si>
  <si>
    <t>Recomposition du coût de revient du véhicule étudié</t>
  </si>
  <si>
    <t>Coûts kilométriques directs</t>
  </si>
  <si>
    <t>Carburant</t>
  </si>
  <si>
    <t>Pneumatiques</t>
  </si>
  <si>
    <t>Entretien-réparations</t>
  </si>
  <si>
    <t>Total rapporté au kilomètre parcouru</t>
  </si>
  <si>
    <t>Coûts de véhicule rapportés à 1 journée d'exploitation du véhicule</t>
  </si>
  <si>
    <t xml:space="preserve">Coût de détention véhicule moteur </t>
  </si>
  <si>
    <t>Coût de détention véhicule attelé</t>
  </si>
  <si>
    <t>Assurances</t>
  </si>
  <si>
    <t>Coûts de structure et autres charges</t>
  </si>
  <si>
    <t>Total par journée d'exploitation</t>
  </si>
  <si>
    <t>Coûts de personnel de conduite rapportés à 1 heure de temps de service affectée au véhicule</t>
  </si>
  <si>
    <t>Salaires et autres éléments de rémunération</t>
  </si>
  <si>
    <t>Cotisations employeurs</t>
  </si>
  <si>
    <t xml:space="preserve">Indemnités de déplacement </t>
  </si>
  <si>
    <t>Autre coût (transport ou non) à inclure dans la recomposition annuelle</t>
  </si>
  <si>
    <t>Coût de revient total annuel recomposé</t>
  </si>
  <si>
    <t>Formulation trinôme du coût de revient</t>
  </si>
  <si>
    <t>unités d'œuvre correspondantes</t>
  </si>
  <si>
    <t>Terme kilométrique (1 km parcouru)</t>
  </si>
  <si>
    <t>CK</t>
  </si>
  <si>
    <t xml:space="preserve">Terme horaire (1 heure de temps de service)  </t>
  </si>
  <si>
    <t>CC</t>
  </si>
  <si>
    <t>Terme journalier (1 jour d'exploitation du véhicule)</t>
  </si>
  <si>
    <t>CJ</t>
  </si>
  <si>
    <t>AU</t>
  </si>
  <si>
    <t>Ratios complémentaires</t>
  </si>
  <si>
    <t>Coût de revient rapporté à :</t>
  </si>
  <si>
    <t>la journée d'utilisation</t>
  </si>
  <si>
    <t>l'heure de conduite</t>
  </si>
  <si>
    <t>l'heure de service d'un conducteur</t>
  </si>
  <si>
    <t>kilomètre parcouru</t>
  </si>
  <si>
    <t>kilomètre en charge</t>
  </si>
  <si>
    <t>Exemple d'utilisation de la formule trinôme du coût de revient</t>
  </si>
  <si>
    <t>COÛT DE REVIENT D'UNE OPERATION DE TRANSPORT UNIQUE OU D'UN ENSEMBLE DE TOUR REALISE EN UNE JOURNEE</t>
  </si>
  <si>
    <t>Texte libre</t>
  </si>
  <si>
    <t>Relation 1</t>
  </si>
  <si>
    <t>Description de l'opération</t>
  </si>
  <si>
    <t>A = base de départ du véhicule ; B = point de chargement ; C = point de déchargement.
Le véhicule opère des navettes entre B et C sur une journée. Après le dernier déchargement de la journée en C, il retourne directement à sa base A.</t>
  </si>
  <si>
    <t>Distance</t>
  </si>
  <si>
    <t>Temps</t>
  </si>
  <si>
    <t>Parcours d'approche jusqu'au point de chargement : relation AB</t>
  </si>
  <si>
    <t>Temps de chargement en B</t>
  </si>
  <si>
    <t>Transport en charge : relation BC</t>
  </si>
  <si>
    <t>Temps de déchargement en C</t>
  </si>
  <si>
    <t>Retour au point de chargement : relation CB</t>
  </si>
  <si>
    <t>Retour après le dernier déchargement à la base de départ : relation CA</t>
  </si>
  <si>
    <t>Unité de chargement</t>
  </si>
  <si>
    <t>Chargement d'un tour (correspondant à l'unité ci-dessus)</t>
  </si>
  <si>
    <t>Temps de travail journalier pouvant être effectué</t>
  </si>
  <si>
    <t>Autre coût, lié au transport ou non, à inclure dans le calcul de coût d'un tour</t>
  </si>
  <si>
    <t>Cliquer ici, pour saisir un autre coût dans l'onglet V</t>
  </si>
  <si>
    <t>Journée d'exploitation optimale</t>
  </si>
  <si>
    <t>Nombre de tours ou déchargements possibles</t>
  </si>
  <si>
    <t>Kilométrage total parcouru</t>
  </si>
  <si>
    <t>Temps de service nécessaire</t>
  </si>
  <si>
    <t>Rappel de la formulation trinôme</t>
  </si>
  <si>
    <t>Coûts alternatifs au choix de l'utilisateur</t>
  </si>
  <si>
    <t>tours</t>
  </si>
  <si>
    <t>Coût des unités d'œuvre calculé à partir du "CR" annuel</t>
  </si>
  <si>
    <t>ck</t>
  </si>
  <si>
    <t>km</t>
  </si>
  <si>
    <t>Terme horaire conducteur (1 heure de temps de service)</t>
  </si>
  <si>
    <t>ch</t>
  </si>
  <si>
    <t>nh</t>
  </si>
  <si>
    <t>Terme journalier fixe (1 jour d'exploitation du véhicule)</t>
  </si>
  <si>
    <t>cj</t>
  </si>
  <si>
    <t>nj</t>
  </si>
  <si>
    <t>au</t>
  </si>
  <si>
    <t>nau</t>
  </si>
  <si>
    <t>Tour(s) ou déchargement(s) effectués par jour</t>
  </si>
  <si>
    <t>Coût de revient par tour</t>
  </si>
  <si>
    <t>Coût de revient total</t>
  </si>
</sst>
</file>

<file path=xl/styles.xml><?xml version="1.0" encoding="utf-8"?>
<styleSheet xmlns="http://schemas.openxmlformats.org/spreadsheetml/2006/main">
  <numFmts count="50">
    <numFmt numFmtId="164" formatCode="GENERAL"/>
    <numFmt numFmtId="165" formatCode="0%"/>
    <numFmt numFmtId="166" formatCode="MMM\-YY"/>
    <numFmt numFmtId="167" formatCode="#,##0&quot; km&quot;"/>
    <numFmt numFmtId="168" formatCode="0.0"/>
    <numFmt numFmtId="169" formatCode="0.0&quot; jour(s)&quot;"/>
    <numFmt numFmtId="170" formatCode="0.0&quot; %&quot;"/>
    <numFmt numFmtId="171" formatCode="#0.0&quot; l/100km&quot;"/>
    <numFmt numFmtId="172" formatCode="0.0000&quot; €&quot;"/>
    <numFmt numFmtId="173" formatCode="0.0000"/>
    <numFmt numFmtId="174" formatCode="#,##0.00&quot; €&quot;"/>
    <numFmt numFmtId="175" formatCode="#,##0.000&quot; €/km&quot;"/>
    <numFmt numFmtId="176" formatCode="0.000"/>
    <numFmt numFmtId="177" formatCode="#0.0&quot; an(s)&quot;"/>
    <numFmt numFmtId="178" formatCode="#,##0&quot; mois&quot;"/>
    <numFmt numFmtId="179" formatCode="#,##0.00&quot; €&quot;;[RED]\-#,##0.00&quot; €&quot;"/>
    <numFmt numFmtId="180" formatCode="0.00&quot; %&quot;"/>
    <numFmt numFmtId="181" formatCode="#,##0.00"/>
    <numFmt numFmtId="182" formatCode="#,##0.0&quot; €&quot;"/>
    <numFmt numFmtId="183" formatCode="#,##0.0&quot; h&quot;"/>
    <numFmt numFmtId="184" formatCode="0.00"/>
    <numFmt numFmtId="185" formatCode="0.0&quot; essai&quot;"/>
    <numFmt numFmtId="186" formatCode="#\ ###.00\ "/>
    <numFmt numFmtId="187" formatCode="0\ "/>
    <numFmt numFmtId="188" formatCode="#0.0&quot; h&quot;"/>
    <numFmt numFmtId="189" formatCode="0.00000"/>
    <numFmt numFmtId="190" formatCode="#0.0&quot; km/h&quot;"/>
    <numFmt numFmtId="191" formatCode="0.0%"/>
    <numFmt numFmtId="192" formatCode="#,##0"/>
    <numFmt numFmtId="193" formatCode="0"/>
    <numFmt numFmtId="194" formatCode="#,##0.000"/>
    <numFmt numFmtId="195" formatCode="#,##0.00&quot; €/j&quot;"/>
    <numFmt numFmtId="196" formatCode="0.00%"/>
    <numFmt numFmtId="197" formatCode="#,##0.00&quot; €/h&quot;"/>
    <numFmt numFmtId="198" formatCode="0.000&quot; €&quot;"/>
    <numFmt numFmtId="199" formatCode="0.00&quot; €/&quot;"/>
    <numFmt numFmtId="200" formatCode="#,##0&quot; €&quot;"/>
    <numFmt numFmtId="201" formatCode="0.0&quot; h/j&quot;"/>
    <numFmt numFmtId="202" formatCode="0.0&quot; j&quot;"/>
    <numFmt numFmtId="203" formatCode="0.00\ "/>
    <numFmt numFmtId="204" formatCode="#,##0.000&quot; €&quot;"/>
    <numFmt numFmtId="205" formatCode="#,##0.0&quot; km&quot;"/>
    <numFmt numFmtId="206" formatCode="#,##0.00&quot; h&quot;"/>
    <numFmt numFmtId="207" formatCode="#,##0.0&quot; t&quot;"/>
    <numFmt numFmtId="208" formatCode="0.00&quot; heure&quot;"/>
    <numFmt numFmtId="209" formatCode="#,##0&quot; tour(s)/j&quot;"/>
    <numFmt numFmtId="210" formatCode="0.00&quot; €/heure&quot;"/>
    <numFmt numFmtId="211" formatCode="#,##0.00&quot; €/jour&quot;"/>
    <numFmt numFmtId="212" formatCode="0.00&quot; €&quot;"/>
    <numFmt numFmtId="213" formatCode="#,##0.00\ _F"/>
  </numFmts>
  <fonts count="49">
    <font>
      <sz val="10"/>
      <name val="Arial"/>
      <family val="2"/>
    </font>
    <font>
      <b/>
      <i/>
      <sz val="18"/>
      <name val="Arial"/>
      <family val="2"/>
    </font>
    <font>
      <sz val="18"/>
      <name val="Arial"/>
      <family val="2"/>
    </font>
    <font>
      <sz val="18"/>
      <color indexed="10"/>
      <name val="Arial"/>
      <family val="2"/>
    </font>
    <font>
      <b/>
      <i/>
      <sz val="12"/>
      <name val="Arial"/>
      <family val="2"/>
    </font>
    <font>
      <b/>
      <i/>
      <sz val="22"/>
      <name val="Arial"/>
      <family val="2"/>
    </font>
    <font>
      <sz val="22"/>
      <color indexed="10"/>
      <name val="Arial"/>
      <family val="2"/>
    </font>
    <font>
      <sz val="22"/>
      <name val="Arial"/>
      <family val="2"/>
    </font>
    <font>
      <sz val="12"/>
      <name val="Arial"/>
      <family val="2"/>
    </font>
    <font>
      <sz val="16"/>
      <name val="Arial"/>
      <family val="2"/>
    </font>
    <font>
      <b/>
      <sz val="14"/>
      <name val="Arial"/>
      <family val="2"/>
    </font>
    <font>
      <b/>
      <i/>
      <sz val="14"/>
      <name val="Arial"/>
      <family val="2"/>
    </font>
    <font>
      <sz val="14"/>
      <name val="Arial"/>
      <family val="2"/>
    </font>
    <font>
      <b/>
      <sz val="13"/>
      <name val="Arial"/>
      <family val="2"/>
    </font>
    <font>
      <sz val="16"/>
      <color indexed="10"/>
      <name val="Arial"/>
      <family val="2"/>
    </font>
    <font>
      <b/>
      <i/>
      <sz val="10"/>
      <color indexed="10"/>
      <name val="Arial"/>
      <family val="2"/>
    </font>
    <font>
      <sz val="10"/>
      <color indexed="10"/>
      <name val="Arial"/>
      <family val="2"/>
    </font>
    <font>
      <b/>
      <sz val="18"/>
      <color indexed="10"/>
      <name val="Arial"/>
      <family val="2"/>
    </font>
    <font>
      <b/>
      <sz val="11"/>
      <name val="Arial"/>
      <family val="2"/>
    </font>
    <font>
      <i/>
      <sz val="12"/>
      <name val="Arial"/>
      <family val="2"/>
    </font>
    <font>
      <b/>
      <sz val="12"/>
      <name val="Arial"/>
      <family val="2"/>
    </font>
    <font>
      <sz val="14"/>
      <color indexed="10"/>
      <name val="Arial"/>
      <family val="2"/>
    </font>
    <font>
      <vertAlign val="superscript"/>
      <sz val="14"/>
      <color indexed="10"/>
      <name val="Arial"/>
      <family val="2"/>
    </font>
    <font>
      <b/>
      <vertAlign val="superscript"/>
      <sz val="14"/>
      <name val="Arial"/>
      <family val="2"/>
    </font>
    <font>
      <sz val="13"/>
      <name val="Arial"/>
      <family val="2"/>
    </font>
    <font>
      <sz val="11"/>
      <color indexed="10"/>
      <name val="Arial"/>
      <family val="2"/>
    </font>
    <font>
      <sz val="11"/>
      <name val="Arial"/>
      <family val="2"/>
    </font>
    <font>
      <sz val="10"/>
      <color indexed="8"/>
      <name val="Arial"/>
      <family val="2"/>
    </font>
    <font>
      <b/>
      <sz val="10"/>
      <color indexed="8"/>
      <name val="Arial"/>
      <family val="2"/>
    </font>
    <font>
      <sz val="10"/>
      <color indexed="8"/>
      <name val="Tahoma"/>
      <family val="2"/>
    </font>
    <font>
      <i/>
      <sz val="14"/>
      <name val="Arial"/>
      <family val="2"/>
    </font>
    <font>
      <u val="single"/>
      <sz val="10"/>
      <name val="Arial"/>
      <family val="2"/>
    </font>
    <font>
      <b/>
      <sz val="10"/>
      <name val="Arial"/>
      <family val="2"/>
    </font>
    <font>
      <b/>
      <sz val="16"/>
      <name val="Arial"/>
      <family val="2"/>
    </font>
    <font>
      <sz val="11.5"/>
      <name val="Arial"/>
      <family val="2"/>
    </font>
    <font>
      <sz val="11"/>
      <color indexed="8"/>
      <name val="Arial"/>
      <family val="2"/>
    </font>
    <font>
      <u val="single"/>
      <sz val="11"/>
      <color indexed="8"/>
      <name val="Arial"/>
      <family val="2"/>
    </font>
    <font>
      <sz val="8"/>
      <name val="Arial"/>
      <family val="2"/>
    </font>
    <font>
      <b/>
      <i/>
      <sz val="12"/>
      <color indexed="10"/>
      <name val="Arial"/>
      <family val="2"/>
    </font>
    <font>
      <i/>
      <sz val="11"/>
      <name val="Arial"/>
      <family val="2"/>
    </font>
    <font>
      <b/>
      <i/>
      <sz val="16"/>
      <name val="Arial"/>
      <family val="2"/>
    </font>
    <font>
      <sz val="12"/>
      <color indexed="10"/>
      <name val="Arial"/>
      <family val="2"/>
    </font>
    <font>
      <u val="single"/>
      <sz val="7.5"/>
      <color indexed="12"/>
      <name val="Arial"/>
      <family val="2"/>
    </font>
    <font>
      <u val="single"/>
      <sz val="12"/>
      <color indexed="10"/>
      <name val="Arial"/>
      <family val="2"/>
    </font>
    <font>
      <b/>
      <i/>
      <sz val="13"/>
      <color indexed="10"/>
      <name val="Arial"/>
      <family val="2"/>
    </font>
    <font>
      <b/>
      <sz val="13"/>
      <color indexed="53"/>
      <name val="Arial"/>
      <family val="2"/>
    </font>
    <font>
      <b/>
      <sz val="13"/>
      <color indexed="10"/>
      <name val="Arial"/>
      <family val="2"/>
    </font>
    <font>
      <b/>
      <i/>
      <sz val="10"/>
      <name val="Arial"/>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s>
  <borders count="39">
    <border>
      <left/>
      <right/>
      <top/>
      <bottom/>
      <diagonal/>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color indexed="63"/>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dotted">
        <color indexed="8"/>
      </bottom>
    </border>
    <border>
      <left style="thin">
        <color indexed="8"/>
      </left>
      <right style="thin">
        <color indexed="8"/>
      </right>
      <top>
        <color indexed="63"/>
      </top>
      <bottom>
        <color indexed="63"/>
      </bottom>
    </border>
    <border>
      <left style="thin">
        <color indexed="8"/>
      </left>
      <right style="thin">
        <color indexed="8"/>
      </right>
      <top style="dotted">
        <color indexed="8"/>
      </top>
      <bottom style="dotted">
        <color indexed="8"/>
      </bottom>
    </border>
    <border>
      <left style="thin">
        <color indexed="8"/>
      </left>
      <right style="thin">
        <color indexed="8"/>
      </right>
      <top style="dotted">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dotted">
        <color indexed="8"/>
      </bottom>
    </border>
    <border>
      <left style="thin">
        <color indexed="8"/>
      </left>
      <right>
        <color indexed="63"/>
      </right>
      <top style="thin">
        <color indexed="8"/>
      </top>
      <bottom style="dotted">
        <color indexed="8"/>
      </bottom>
    </border>
    <border>
      <left style="thin">
        <color indexed="8"/>
      </left>
      <right>
        <color indexed="63"/>
      </right>
      <top style="dotted">
        <color indexed="8"/>
      </top>
      <bottom style="dotted">
        <color indexed="8"/>
      </bottom>
    </border>
    <border>
      <left style="thin">
        <color indexed="8"/>
      </left>
      <right>
        <color indexed="63"/>
      </right>
      <top style="dotted">
        <color indexed="8"/>
      </top>
      <bottom style="thin">
        <color indexed="8"/>
      </bottom>
    </border>
    <border>
      <left style="thin">
        <color indexed="8"/>
      </left>
      <right>
        <color indexed="63"/>
      </right>
      <top>
        <color indexed="63"/>
      </top>
      <bottom style="dotted">
        <color indexed="8"/>
      </bottom>
    </border>
    <border>
      <left style="thin">
        <color indexed="8"/>
      </left>
      <right>
        <color indexed="63"/>
      </right>
      <top style="dotted">
        <color indexed="8"/>
      </top>
      <bottom>
        <color indexed="63"/>
      </bottom>
    </border>
    <border>
      <left style="thin">
        <color indexed="8"/>
      </left>
      <right style="thin">
        <color indexed="8"/>
      </right>
      <top style="dotted">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hair">
        <color indexed="8"/>
      </bottom>
    </border>
    <border>
      <left style="thin">
        <color indexed="8"/>
      </left>
      <right>
        <color indexed="63"/>
      </right>
      <top style="hair">
        <color indexed="8"/>
      </top>
      <bottom style="hair">
        <color indexed="8"/>
      </bottom>
    </border>
    <border>
      <left style="thin">
        <color indexed="8"/>
      </left>
      <right style="thin">
        <color indexed="8"/>
      </right>
      <top style="hair">
        <color indexed="8"/>
      </top>
      <bottom>
        <color indexed="63"/>
      </bottom>
    </border>
    <border>
      <left style="hair">
        <color indexed="8"/>
      </left>
      <right>
        <color indexed="63"/>
      </right>
      <top style="thin">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hair">
        <color indexed="8"/>
      </left>
      <right>
        <color indexed="63"/>
      </right>
      <top>
        <color indexed="63"/>
      </top>
      <bottom style="thin">
        <color indexed="8"/>
      </bottom>
    </border>
    <border>
      <left>
        <color indexed="63"/>
      </left>
      <right style="thin">
        <color indexed="8"/>
      </right>
      <top style="thin">
        <color indexed="8"/>
      </top>
      <bottom style="hair">
        <color indexed="8"/>
      </bottom>
    </border>
    <border>
      <left>
        <color indexed="63"/>
      </left>
      <right style="thin">
        <color indexed="8"/>
      </right>
      <top style="hair">
        <color indexed="8"/>
      </top>
      <bottom style="hair">
        <color indexed="8"/>
      </bottom>
    </border>
    <border>
      <left>
        <color indexed="63"/>
      </left>
      <right style="thin">
        <color indexed="8"/>
      </right>
      <top style="hair">
        <color indexed="8"/>
      </top>
      <bottom style="thin">
        <color indexed="8"/>
      </bottom>
    </border>
    <border>
      <left>
        <color indexed="63"/>
      </left>
      <right style="thin">
        <color indexed="8"/>
      </right>
      <top style="hair">
        <color indexed="8"/>
      </top>
      <bottom>
        <color indexed="63"/>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2" fillId="0" borderId="0" applyNumberFormat="0" applyFill="0" applyBorder="0" applyAlignment="0" applyProtection="0"/>
    <xf numFmtId="164" fontId="0" fillId="0" borderId="0">
      <alignment/>
      <protection/>
    </xf>
    <xf numFmtId="165" fontId="0" fillId="0" borderId="0" applyFill="0" applyBorder="0" applyAlignment="0" applyProtection="0"/>
  </cellStyleXfs>
  <cellXfs count="416">
    <xf numFmtId="164" fontId="0" fillId="0" borderId="0" xfId="0" applyAlignment="1">
      <alignment/>
    </xf>
    <xf numFmtId="164" fontId="0" fillId="2" borderId="0" xfId="0" applyFill="1" applyAlignment="1">
      <alignment/>
    </xf>
    <xf numFmtId="164" fontId="0" fillId="2" borderId="0" xfId="0" applyFont="1" applyFill="1" applyBorder="1" applyAlignment="1" applyProtection="1">
      <alignment vertical="center" wrapText="1"/>
      <protection/>
    </xf>
    <xf numFmtId="164" fontId="0" fillId="2" borderId="0" xfId="0" applyFont="1" applyFill="1" applyBorder="1" applyAlignment="1" applyProtection="1">
      <alignment horizontal="center" vertical="center" wrapText="1"/>
      <protection/>
    </xf>
    <xf numFmtId="164" fontId="1" fillId="2" borderId="0" xfId="0" applyFont="1" applyFill="1" applyBorder="1" applyAlignment="1" applyProtection="1">
      <alignment horizontal="left" vertical="center"/>
      <protection/>
    </xf>
    <xf numFmtId="164" fontId="2" fillId="2" borderId="0" xfId="0" applyFont="1" applyFill="1" applyBorder="1" applyAlignment="1" applyProtection="1">
      <alignment vertical="center" wrapText="1"/>
      <protection/>
    </xf>
    <xf numFmtId="164" fontId="3" fillId="2" borderId="0" xfId="0" applyFont="1" applyFill="1" applyBorder="1" applyAlignment="1" applyProtection="1">
      <alignment horizontal="left" vertical="center" wrapText="1"/>
      <protection/>
    </xf>
    <xf numFmtId="166" fontId="4" fillId="2" borderId="0" xfId="0" applyNumberFormat="1" applyFont="1" applyFill="1" applyBorder="1" applyAlignment="1" applyProtection="1">
      <alignment horizontal="right" vertical="center"/>
      <protection/>
    </xf>
    <xf numFmtId="164" fontId="1" fillId="2" borderId="0" xfId="0" applyFont="1" applyFill="1" applyBorder="1" applyAlignment="1" applyProtection="1">
      <alignment horizontal="right" vertical="center"/>
      <protection/>
    </xf>
    <xf numFmtId="164" fontId="5" fillId="2" borderId="0" xfId="0" applyFont="1" applyFill="1" applyBorder="1" applyAlignment="1" applyProtection="1">
      <alignment horizontal="left" vertical="center"/>
      <protection/>
    </xf>
    <xf numFmtId="164" fontId="0" fillId="0" borderId="0" xfId="0" applyFont="1" applyBorder="1" applyAlignment="1" applyProtection="1">
      <alignment vertical="center" wrapText="1"/>
      <protection/>
    </xf>
    <xf numFmtId="164" fontId="6" fillId="2" borderId="0" xfId="0" applyFont="1" applyFill="1" applyBorder="1" applyAlignment="1" applyProtection="1">
      <alignment horizontal="left" vertical="center" wrapText="1"/>
      <protection/>
    </xf>
    <xf numFmtId="164" fontId="7" fillId="2" borderId="0" xfId="0" applyFont="1" applyFill="1" applyBorder="1" applyAlignment="1" applyProtection="1">
      <alignment vertical="center" wrapText="1"/>
      <protection/>
    </xf>
    <xf numFmtId="164" fontId="5" fillId="2" borderId="0" xfId="0" applyFont="1" applyFill="1" applyBorder="1" applyAlignment="1" applyProtection="1">
      <alignment horizontal="right" vertical="center"/>
      <protection/>
    </xf>
    <xf numFmtId="164" fontId="0" fillId="2" borderId="0" xfId="0" applyFont="1" applyFill="1" applyBorder="1" applyAlignment="1" applyProtection="1">
      <alignment vertical="center"/>
      <protection/>
    </xf>
    <xf numFmtId="164" fontId="8" fillId="2" borderId="0" xfId="0" applyFont="1" applyFill="1" applyBorder="1" applyAlignment="1" applyProtection="1">
      <alignment horizontal="right" vertical="center"/>
      <protection/>
    </xf>
    <xf numFmtId="164" fontId="9" fillId="3" borderId="0" xfId="0" applyFont="1" applyFill="1" applyBorder="1" applyAlignment="1" applyProtection="1">
      <alignment horizontal="center" vertical="center" wrapText="1"/>
      <protection/>
    </xf>
    <xf numFmtId="164" fontId="9" fillId="4" borderId="0" xfId="0" applyFont="1" applyFill="1" applyBorder="1" applyAlignment="1" applyProtection="1">
      <alignment horizontal="center" vertical="center" wrapText="1"/>
      <protection/>
    </xf>
    <xf numFmtId="164" fontId="9" fillId="2" borderId="0" xfId="0" applyFont="1" applyFill="1" applyBorder="1" applyAlignment="1" applyProtection="1">
      <alignment horizontal="right" vertical="center"/>
      <protection/>
    </xf>
    <xf numFmtId="164" fontId="10" fillId="3" borderId="0" xfId="0" applyFont="1" applyFill="1" applyBorder="1" applyAlignment="1" applyProtection="1">
      <alignment horizontal="center" vertical="center"/>
      <protection locked="0"/>
    </xf>
    <xf numFmtId="164" fontId="7" fillId="5" borderId="0" xfId="0" applyFont="1" applyFill="1" applyBorder="1" applyAlignment="1" applyProtection="1">
      <alignment horizontal="left" vertical="center"/>
      <protection/>
    </xf>
    <xf numFmtId="164" fontId="11" fillId="2" borderId="0" xfId="0" applyFont="1" applyFill="1" applyBorder="1" applyAlignment="1" applyProtection="1">
      <alignment horizontal="center" vertical="center"/>
      <protection/>
    </xf>
    <xf numFmtId="164" fontId="12" fillId="2" borderId="0" xfId="0" applyFont="1" applyFill="1" applyBorder="1" applyAlignment="1" applyProtection="1">
      <alignment vertical="center" wrapText="1"/>
      <protection/>
    </xf>
    <xf numFmtId="164" fontId="8" fillId="2" borderId="1" xfId="0" applyFont="1" applyFill="1" applyBorder="1" applyAlignment="1" applyProtection="1">
      <alignment horizontal="left" vertical="center"/>
      <protection/>
    </xf>
    <xf numFmtId="167" fontId="13" fillId="3" borderId="1" xfId="0" applyNumberFormat="1" applyFont="1" applyFill="1" applyBorder="1" applyAlignment="1" applyProtection="1">
      <alignment horizontal="center" vertical="center" wrapText="1"/>
      <protection locked="0"/>
    </xf>
    <xf numFmtId="167" fontId="13" fillId="2" borderId="0" xfId="0" applyNumberFormat="1" applyFont="1" applyFill="1" applyBorder="1" applyAlignment="1" applyProtection="1">
      <alignment horizontal="center" vertical="center" wrapText="1"/>
      <protection/>
    </xf>
    <xf numFmtId="164" fontId="8" fillId="2" borderId="2" xfId="0" applyFont="1" applyFill="1" applyBorder="1" applyAlignment="1" applyProtection="1">
      <alignment horizontal="left" vertical="center"/>
      <protection/>
    </xf>
    <xf numFmtId="167" fontId="13" fillId="3" borderId="2" xfId="0" applyNumberFormat="1" applyFont="1" applyFill="1" applyBorder="1" applyAlignment="1" applyProtection="1">
      <alignment horizontal="center" vertical="center" wrapText="1"/>
      <protection locked="0"/>
    </xf>
    <xf numFmtId="164" fontId="8" fillId="2" borderId="2" xfId="0" applyFont="1" applyFill="1" applyBorder="1" applyAlignment="1" applyProtection="1">
      <alignment horizontal="left" vertical="center" wrapText="1"/>
      <protection/>
    </xf>
    <xf numFmtId="168" fontId="13" fillId="3" borderId="2" xfId="0" applyNumberFormat="1" applyFont="1" applyFill="1" applyBorder="1" applyAlignment="1" applyProtection="1">
      <alignment horizontal="center" vertical="center" wrapText="1"/>
      <protection locked="0"/>
    </xf>
    <xf numFmtId="168" fontId="13" fillId="2" borderId="0" xfId="0" applyNumberFormat="1" applyFont="1" applyFill="1" applyBorder="1" applyAlignment="1" applyProtection="1">
      <alignment horizontal="center" vertical="center" wrapText="1"/>
      <protection/>
    </xf>
    <xf numFmtId="169" fontId="13" fillId="3" borderId="2" xfId="0" applyNumberFormat="1" applyFont="1" applyFill="1" applyBorder="1" applyAlignment="1" applyProtection="1">
      <alignment horizontal="center" vertical="center" wrapText="1"/>
      <protection locked="0"/>
    </xf>
    <xf numFmtId="169" fontId="13" fillId="2" borderId="0" xfId="0" applyNumberFormat="1" applyFont="1" applyFill="1" applyBorder="1" applyAlignment="1" applyProtection="1">
      <alignment horizontal="center" vertical="center" wrapText="1"/>
      <protection/>
    </xf>
    <xf numFmtId="164" fontId="13" fillId="3" borderId="2" xfId="0" applyFont="1" applyFill="1" applyBorder="1" applyAlignment="1" applyProtection="1">
      <alignment horizontal="center" vertical="center" wrapText="1"/>
      <protection locked="0"/>
    </xf>
    <xf numFmtId="164" fontId="13" fillId="2" borderId="0" xfId="0" applyFont="1" applyFill="1" applyBorder="1" applyAlignment="1" applyProtection="1">
      <alignment horizontal="center" vertical="center" wrapText="1"/>
      <protection/>
    </xf>
    <xf numFmtId="164" fontId="8" fillId="2" borderId="3" xfId="0" applyFont="1" applyFill="1" applyBorder="1" applyAlignment="1" applyProtection="1">
      <alignment horizontal="left" vertical="center"/>
      <protection/>
    </xf>
    <xf numFmtId="170" fontId="13" fillId="3" borderId="3" xfId="0" applyNumberFormat="1" applyFont="1" applyFill="1" applyBorder="1" applyAlignment="1" applyProtection="1">
      <alignment horizontal="center" vertical="center" wrapText="1"/>
      <protection locked="0"/>
    </xf>
    <xf numFmtId="170" fontId="13" fillId="2" borderId="0" xfId="0" applyNumberFormat="1" applyFont="1" applyFill="1" applyBorder="1" applyAlignment="1" applyProtection="1">
      <alignment horizontal="center" vertical="center" wrapText="1"/>
      <protection/>
    </xf>
    <xf numFmtId="164" fontId="8" fillId="2" borderId="0" xfId="0" applyFont="1" applyFill="1" applyBorder="1" applyAlignment="1" applyProtection="1">
      <alignment horizontal="center" vertical="center"/>
      <protection/>
    </xf>
    <xf numFmtId="164" fontId="14" fillId="6" borderId="0" xfId="0" applyFont="1" applyFill="1" applyBorder="1" applyAlignment="1" applyProtection="1">
      <alignment horizontal="left" vertical="center"/>
      <protection/>
    </xf>
    <xf numFmtId="164" fontId="15" fillId="2" borderId="0" xfId="0" applyFont="1" applyFill="1" applyBorder="1" applyAlignment="1" applyProtection="1">
      <alignment horizontal="left" vertical="center"/>
      <protection/>
    </xf>
    <xf numFmtId="164" fontId="8" fillId="0" borderId="1" xfId="0" applyFont="1" applyBorder="1" applyAlignment="1" applyProtection="1">
      <alignment horizontal="left" vertical="center" wrapText="1"/>
      <protection/>
    </xf>
    <xf numFmtId="171" fontId="13" fillId="3" borderId="1" xfId="0" applyNumberFormat="1" applyFont="1" applyFill="1" applyBorder="1" applyAlignment="1" applyProtection="1">
      <alignment horizontal="center" vertical="center" wrapText="1"/>
      <protection locked="0"/>
    </xf>
    <xf numFmtId="171" fontId="13" fillId="2" borderId="0" xfId="0" applyNumberFormat="1" applyFont="1" applyFill="1" applyBorder="1" applyAlignment="1" applyProtection="1">
      <alignment horizontal="center" vertical="center" wrapText="1"/>
      <protection/>
    </xf>
    <xf numFmtId="164" fontId="8" fillId="0" borderId="4" xfId="0" applyFont="1" applyBorder="1" applyAlignment="1" applyProtection="1">
      <alignment horizontal="left" vertical="center" wrapText="1"/>
      <protection/>
    </xf>
    <xf numFmtId="172" fontId="13" fillId="3" borderId="4" xfId="0" applyNumberFormat="1" applyFont="1" applyFill="1" applyBorder="1" applyAlignment="1" applyProtection="1">
      <alignment horizontal="center" vertical="center" wrapText="1"/>
      <protection locked="0"/>
    </xf>
    <xf numFmtId="172" fontId="13" fillId="2" borderId="0" xfId="0" applyNumberFormat="1" applyFont="1" applyFill="1" applyBorder="1" applyAlignment="1" applyProtection="1">
      <alignment horizontal="center" vertical="center" wrapText="1"/>
      <protection/>
    </xf>
    <xf numFmtId="173" fontId="0" fillId="2" borderId="0" xfId="0" applyNumberFormat="1" applyFont="1" applyFill="1" applyBorder="1" applyAlignment="1" applyProtection="1">
      <alignment vertical="center" wrapText="1"/>
      <protection/>
    </xf>
    <xf numFmtId="170" fontId="13" fillId="3" borderId="2" xfId="0" applyNumberFormat="1" applyFont="1" applyFill="1" applyBorder="1" applyAlignment="1" applyProtection="1">
      <alignment horizontal="center" vertical="center" wrapText="1"/>
      <protection locked="0"/>
    </xf>
    <xf numFmtId="164" fontId="8" fillId="0" borderId="3" xfId="0" applyFont="1" applyBorder="1" applyAlignment="1" applyProtection="1">
      <alignment horizontal="left" vertical="center" wrapText="1"/>
      <protection/>
    </xf>
    <xf numFmtId="172" fontId="13" fillId="3" borderId="3" xfId="0" applyNumberFormat="1" applyFont="1" applyFill="1" applyBorder="1" applyAlignment="1" applyProtection="1">
      <alignment horizontal="center" vertical="center" wrapText="1"/>
      <protection locked="0"/>
    </xf>
    <xf numFmtId="164" fontId="8" fillId="2" borderId="0" xfId="0" applyFont="1" applyFill="1" applyBorder="1" applyAlignment="1" applyProtection="1">
      <alignment horizontal="center" vertical="center" wrapText="1"/>
      <protection/>
    </xf>
    <xf numFmtId="172" fontId="13" fillId="2" borderId="0" xfId="0" applyNumberFormat="1" applyFont="1" applyFill="1" applyBorder="1" applyAlignment="1" applyProtection="1">
      <alignment horizontal="center" vertical="center" wrapText="1"/>
      <protection locked="0"/>
    </xf>
    <xf numFmtId="164" fontId="15" fillId="2" borderId="0" xfId="0" applyFont="1" applyFill="1" applyBorder="1" applyAlignment="1" applyProtection="1">
      <alignment horizontal="center" vertical="center"/>
      <protection/>
    </xf>
    <xf numFmtId="164" fontId="4" fillId="2" borderId="0" xfId="0" applyFont="1" applyFill="1" applyBorder="1" applyAlignment="1" applyProtection="1">
      <alignment horizontal="center" vertical="center" wrapText="1"/>
      <protection/>
    </xf>
    <xf numFmtId="164" fontId="8" fillId="0" borderId="5" xfId="0" applyFont="1" applyBorder="1" applyAlignment="1" applyProtection="1">
      <alignment horizontal="center" vertical="center" wrapText="1"/>
      <protection/>
    </xf>
    <xf numFmtId="164" fontId="8" fillId="2" borderId="5" xfId="0" applyFont="1" applyFill="1" applyBorder="1" applyAlignment="1" applyProtection="1">
      <alignment horizontal="center" vertical="center" wrapText="1"/>
      <protection/>
    </xf>
    <xf numFmtId="164" fontId="13" fillId="3" borderId="4" xfId="0" applyFont="1" applyFill="1" applyBorder="1" applyAlignment="1" applyProtection="1">
      <alignment horizontal="center" vertical="center" wrapText="1"/>
      <protection locked="0"/>
    </xf>
    <xf numFmtId="174" fontId="13" fillId="3" borderId="4" xfId="0" applyNumberFormat="1" applyFont="1" applyFill="1" applyBorder="1" applyAlignment="1" applyProtection="1">
      <alignment horizontal="center" vertical="center" wrapText="1"/>
      <protection locked="0"/>
    </xf>
    <xf numFmtId="167" fontId="13" fillId="3" borderId="4" xfId="0" applyNumberFormat="1" applyFont="1" applyFill="1" applyBorder="1" applyAlignment="1" applyProtection="1">
      <alignment horizontal="center" vertical="center" wrapText="1"/>
      <protection locked="0"/>
    </xf>
    <xf numFmtId="164" fontId="8" fillId="0" borderId="6" xfId="0" applyFont="1" applyBorder="1" applyAlignment="1" applyProtection="1">
      <alignment horizontal="left" vertical="center" wrapText="1"/>
      <protection/>
    </xf>
    <xf numFmtId="164" fontId="13" fillId="3" borderId="3" xfId="0" applyFont="1" applyFill="1" applyBorder="1" applyAlignment="1" applyProtection="1">
      <alignment horizontal="center" vertical="center" wrapText="1"/>
      <protection locked="0"/>
    </xf>
    <xf numFmtId="174" fontId="13" fillId="3" borderId="3" xfId="0" applyNumberFormat="1" applyFont="1" applyFill="1" applyBorder="1" applyAlignment="1" applyProtection="1">
      <alignment horizontal="center" vertical="center" wrapText="1"/>
      <protection locked="0"/>
    </xf>
    <xf numFmtId="167" fontId="13" fillId="3" borderId="3" xfId="0" applyNumberFormat="1" applyFont="1" applyFill="1" applyBorder="1" applyAlignment="1" applyProtection="1">
      <alignment horizontal="center" vertical="center" wrapText="1"/>
      <protection locked="0"/>
    </xf>
    <xf numFmtId="164" fontId="16" fillId="2" borderId="0" xfId="0" applyFont="1" applyFill="1" applyBorder="1" applyAlignment="1" applyProtection="1">
      <alignment horizontal="left" vertical="center"/>
      <protection/>
    </xf>
    <xf numFmtId="164" fontId="8" fillId="2" borderId="5" xfId="0" applyFont="1" applyFill="1" applyBorder="1" applyAlignment="1" applyProtection="1">
      <alignment horizontal="left" vertical="center" wrapText="1"/>
      <protection/>
    </xf>
    <xf numFmtId="175" fontId="13" fillId="3" borderId="7" xfId="0" applyNumberFormat="1" applyFont="1" applyFill="1" applyBorder="1" applyAlignment="1" applyProtection="1">
      <alignment horizontal="center" vertical="center" wrapText="1"/>
      <protection locked="0"/>
    </xf>
    <xf numFmtId="176" fontId="0" fillId="2" borderId="0" xfId="0" applyNumberFormat="1" applyFont="1" applyFill="1" applyBorder="1" applyAlignment="1" applyProtection="1">
      <alignment horizontal="center" vertical="center" wrapText="1"/>
      <protection/>
    </xf>
    <xf numFmtId="164" fontId="8" fillId="2" borderId="0" xfId="0" applyFont="1" applyFill="1" applyBorder="1" applyAlignment="1" applyProtection="1">
      <alignment horizontal="left" vertical="center" wrapText="1"/>
      <protection/>
    </xf>
    <xf numFmtId="175" fontId="13" fillId="2" borderId="0" xfId="0" applyNumberFormat="1" applyFont="1" applyFill="1" applyBorder="1" applyAlignment="1" applyProtection="1">
      <alignment horizontal="center" vertical="center" wrapText="1"/>
      <protection/>
    </xf>
    <xf numFmtId="164" fontId="17" fillId="2" borderId="0" xfId="0" applyFont="1" applyFill="1" applyBorder="1" applyAlignment="1" applyProtection="1">
      <alignment horizontal="left" vertical="center"/>
      <protection/>
    </xf>
    <xf numFmtId="164" fontId="8" fillId="0" borderId="5" xfId="0" applyFont="1" applyBorder="1" applyAlignment="1" applyProtection="1">
      <alignment horizontal="left" vertical="center" wrapText="1"/>
      <protection/>
    </xf>
    <xf numFmtId="174" fontId="13" fillId="3" borderId="5" xfId="0" applyNumberFormat="1" applyFont="1" applyFill="1" applyBorder="1" applyAlignment="1" applyProtection="1">
      <alignment horizontal="center" vertical="center" wrapText="1"/>
      <protection locked="0"/>
    </xf>
    <xf numFmtId="174" fontId="13" fillId="2" borderId="0" xfId="0" applyNumberFormat="1" applyFont="1" applyFill="1" applyBorder="1" applyAlignment="1" applyProtection="1">
      <alignment horizontal="center" vertical="center" wrapText="1"/>
      <protection/>
    </xf>
    <xf numFmtId="164" fontId="0" fillId="2" borderId="0" xfId="0" applyFont="1" applyFill="1" applyBorder="1" applyAlignment="1" applyProtection="1">
      <alignment horizontal="right" vertical="center" wrapText="1"/>
      <protection/>
    </xf>
    <xf numFmtId="164" fontId="0" fillId="2" borderId="0" xfId="0" applyFont="1" applyFill="1" applyBorder="1" applyAlignment="1" applyProtection="1">
      <alignment horizontal="right" vertical="center"/>
      <protection/>
    </xf>
    <xf numFmtId="170" fontId="18" fillId="2" borderId="0" xfId="0" applyNumberFormat="1" applyFont="1" applyFill="1" applyBorder="1" applyAlignment="1" applyProtection="1">
      <alignment horizontal="center" vertical="center" wrapText="1"/>
      <protection/>
    </xf>
    <xf numFmtId="164" fontId="14" fillId="2" borderId="0" xfId="0" applyFont="1" applyFill="1" applyBorder="1" applyAlignment="1" applyProtection="1">
      <alignment horizontal="left" vertical="center"/>
      <protection/>
    </xf>
    <xf numFmtId="164" fontId="8" fillId="0" borderId="8" xfId="0" applyFont="1" applyBorder="1" applyAlignment="1" applyProtection="1">
      <alignment horizontal="left" vertical="center" wrapText="1"/>
      <protection/>
    </xf>
    <xf numFmtId="177" fontId="13" fillId="3" borderId="5" xfId="0" applyNumberFormat="1" applyFont="1" applyFill="1" applyBorder="1" applyAlignment="1" applyProtection="1">
      <alignment horizontal="center" vertical="center" wrapText="1"/>
      <protection locked="0"/>
    </xf>
    <xf numFmtId="164" fontId="19" fillId="2" borderId="0" xfId="0" applyFont="1" applyFill="1" applyBorder="1" applyAlignment="1" applyProtection="1">
      <alignment vertical="center"/>
      <protection/>
    </xf>
    <xf numFmtId="164" fontId="8" fillId="0" borderId="9" xfId="0" applyFont="1" applyBorder="1" applyAlignment="1" applyProtection="1">
      <alignment horizontal="left" vertical="center" wrapText="1"/>
      <protection/>
    </xf>
    <xf numFmtId="164" fontId="13" fillId="3" borderId="10" xfId="0" applyFont="1" applyFill="1" applyBorder="1" applyAlignment="1" applyProtection="1">
      <alignment horizontal="center" vertical="center" wrapText="1"/>
      <protection locked="0"/>
    </xf>
    <xf numFmtId="164" fontId="21" fillId="6" borderId="5" xfId="0" applyFont="1" applyFill="1" applyBorder="1" applyAlignment="1" applyProtection="1">
      <alignment horizontal="center" vertical="center" wrapText="1"/>
      <protection/>
    </xf>
    <xf numFmtId="164" fontId="8" fillId="2" borderId="11" xfId="21" applyFont="1" applyFill="1" applyBorder="1" applyAlignment="1" applyProtection="1">
      <alignment horizontal="left" vertical="center"/>
      <protection/>
    </xf>
    <xf numFmtId="174" fontId="13" fillId="3" borderId="12" xfId="0" applyNumberFormat="1" applyFont="1" applyFill="1" applyBorder="1" applyAlignment="1" applyProtection="1">
      <alignment horizontal="center" vertical="center" wrapText="1"/>
      <protection locked="0"/>
    </xf>
    <xf numFmtId="164" fontId="8" fillId="2" borderId="13" xfId="21" applyFont="1" applyFill="1" applyBorder="1" applyAlignment="1" applyProtection="1">
      <alignment horizontal="left" vertical="center"/>
      <protection/>
    </xf>
    <xf numFmtId="174" fontId="13" fillId="3" borderId="2" xfId="0" applyNumberFormat="1" applyFont="1" applyFill="1" applyBorder="1" applyAlignment="1" applyProtection="1">
      <alignment horizontal="center" vertical="center" wrapText="1"/>
      <protection locked="0"/>
    </xf>
    <xf numFmtId="178" fontId="13" fillId="3" borderId="2" xfId="0" applyNumberFormat="1" applyFont="1" applyFill="1" applyBorder="1" applyAlignment="1" applyProtection="1">
      <alignment horizontal="center" vertical="center" wrapText="1"/>
      <protection locked="0"/>
    </xf>
    <xf numFmtId="179" fontId="0" fillId="2" borderId="0" xfId="0" applyNumberFormat="1" applyFont="1" applyFill="1" applyBorder="1" applyAlignment="1" applyProtection="1">
      <alignment vertical="center" wrapText="1"/>
      <protection/>
    </xf>
    <xf numFmtId="180" fontId="13" fillId="3" borderId="2" xfId="0" applyNumberFormat="1" applyFont="1" applyFill="1" applyBorder="1" applyAlignment="1" applyProtection="1">
      <alignment horizontal="center" vertical="center" wrapText="1"/>
      <protection locked="0"/>
    </xf>
    <xf numFmtId="164" fontId="8" fillId="0" borderId="2" xfId="0" applyFont="1" applyFill="1" applyBorder="1" applyAlignment="1" applyProtection="1">
      <alignment horizontal="left" vertical="center" wrapText="1"/>
      <protection/>
    </xf>
    <xf numFmtId="181" fontId="0" fillId="2" borderId="0" xfId="0" applyNumberFormat="1" applyFont="1" applyFill="1" applyBorder="1" applyAlignment="1" applyProtection="1">
      <alignment vertical="center" wrapText="1"/>
      <protection/>
    </xf>
    <xf numFmtId="164" fontId="8" fillId="2" borderId="14" xfId="21" applyFont="1" applyFill="1" applyBorder="1" applyAlignment="1" applyProtection="1">
      <alignment horizontal="left" vertical="center"/>
      <protection/>
    </xf>
    <xf numFmtId="164" fontId="8" fillId="0" borderId="3" xfId="0" applyFont="1" applyFill="1" applyBorder="1" applyAlignment="1" applyProtection="1">
      <alignment horizontal="left" vertical="center" wrapText="1"/>
      <protection/>
    </xf>
    <xf numFmtId="174" fontId="13" fillId="3" borderId="1" xfId="0" applyNumberFormat="1" applyFont="1" applyFill="1" applyBorder="1" applyAlignment="1" applyProtection="1">
      <alignment horizontal="center" vertical="center" wrapText="1"/>
      <protection locked="0"/>
    </xf>
    <xf numFmtId="182" fontId="18" fillId="2" borderId="0" xfId="0" applyNumberFormat="1" applyFont="1" applyFill="1" applyBorder="1" applyAlignment="1" applyProtection="1">
      <alignment horizontal="center" vertical="center" wrapText="1"/>
      <protection/>
    </xf>
    <xf numFmtId="174" fontId="24" fillId="2" borderId="0" xfId="0" applyNumberFormat="1" applyFont="1" applyFill="1" applyBorder="1" applyAlignment="1" applyProtection="1">
      <alignment horizontal="center" vertical="center" wrapText="1"/>
      <protection/>
    </xf>
    <xf numFmtId="164" fontId="25" fillId="2" borderId="0" xfId="0" applyFont="1" applyFill="1" applyBorder="1" applyAlignment="1" applyProtection="1">
      <alignment horizontal="left" vertical="center"/>
      <protection/>
    </xf>
    <xf numFmtId="164" fontId="14" fillId="2" borderId="15" xfId="0" applyFont="1" applyFill="1" applyBorder="1" applyAlignment="1" applyProtection="1">
      <alignment horizontal="center" vertical="center" wrapText="1"/>
      <protection/>
    </xf>
    <xf numFmtId="164" fontId="14" fillId="2" borderId="0" xfId="0" applyFont="1" applyFill="1" applyBorder="1" applyAlignment="1" applyProtection="1">
      <alignment horizontal="center" vertical="center" wrapText="1"/>
      <protection/>
    </xf>
    <xf numFmtId="176" fontId="13" fillId="3" borderId="1" xfId="0" applyNumberFormat="1" applyFont="1" applyFill="1" applyBorder="1" applyAlignment="1" applyProtection="1">
      <alignment horizontal="center" vertical="center" wrapText="1"/>
      <protection locked="0"/>
    </xf>
    <xf numFmtId="164" fontId="8" fillId="0" borderId="2" xfId="0" applyFont="1" applyBorder="1" applyAlignment="1" applyProtection="1">
      <alignment horizontal="left" vertical="center" wrapText="1"/>
      <protection/>
    </xf>
    <xf numFmtId="183" fontId="13" fillId="3" borderId="4" xfId="0" applyNumberFormat="1" applyFont="1" applyFill="1" applyBorder="1" applyAlignment="1" applyProtection="1">
      <alignment horizontal="center" vertical="center" wrapText="1"/>
      <protection locked="0"/>
    </xf>
    <xf numFmtId="183" fontId="13" fillId="2" borderId="0" xfId="0" applyNumberFormat="1" applyFont="1" applyFill="1" applyBorder="1" applyAlignment="1" applyProtection="1">
      <alignment horizontal="center" vertical="center" wrapText="1"/>
      <protection/>
    </xf>
    <xf numFmtId="184" fontId="0" fillId="2" borderId="0" xfId="0" applyNumberFormat="1" applyFont="1" applyFill="1" applyBorder="1" applyAlignment="1" applyProtection="1">
      <alignment vertical="center" wrapText="1"/>
      <protection/>
    </xf>
    <xf numFmtId="183" fontId="13" fillId="3" borderId="2" xfId="0" applyNumberFormat="1" applyFont="1" applyFill="1" applyBorder="1" applyAlignment="1" applyProtection="1">
      <alignment horizontal="center" vertical="center" wrapText="1"/>
      <protection locked="0"/>
    </xf>
    <xf numFmtId="168" fontId="13" fillId="3" borderId="3" xfId="0" applyNumberFormat="1" applyFont="1" applyFill="1" applyBorder="1" applyAlignment="1" applyProtection="1">
      <alignment horizontal="center" vertical="center" wrapText="1"/>
      <protection locked="0"/>
    </xf>
    <xf numFmtId="164" fontId="0" fillId="2" borderId="0" xfId="0" applyFont="1" applyFill="1" applyBorder="1" applyAlignment="1" applyProtection="1">
      <alignment horizontal="left" vertical="center"/>
      <protection/>
    </xf>
    <xf numFmtId="164" fontId="13" fillId="3" borderId="5" xfId="0" applyFont="1" applyFill="1" applyBorder="1" applyAlignment="1" applyProtection="1">
      <alignment horizontal="center" vertical="center" wrapText="1"/>
      <protection locked="0"/>
    </xf>
    <xf numFmtId="185" fontId="13" fillId="2" borderId="0" xfId="0" applyNumberFormat="1" applyFont="1" applyFill="1" applyBorder="1" applyAlignment="1" applyProtection="1">
      <alignment horizontal="center" vertical="center" wrapText="1"/>
      <protection/>
    </xf>
    <xf numFmtId="164" fontId="8" fillId="2" borderId="3" xfId="0" applyFont="1" applyFill="1" applyBorder="1" applyAlignment="1" applyProtection="1">
      <alignment horizontal="left" vertical="center" wrapText="1"/>
      <protection/>
    </xf>
    <xf numFmtId="186" fontId="13" fillId="3" borderId="3" xfId="0" applyNumberFormat="1" applyFont="1" applyFill="1" applyBorder="1" applyAlignment="1" applyProtection="1">
      <alignment horizontal="center" vertical="center" wrapText="1"/>
      <protection locked="0"/>
    </xf>
    <xf numFmtId="187" fontId="13" fillId="0" borderId="0" xfId="0" applyNumberFormat="1" applyFont="1" applyFill="1" applyBorder="1" applyAlignment="1" applyProtection="1">
      <alignment horizontal="center" vertical="center" wrapText="1"/>
      <protection/>
    </xf>
    <xf numFmtId="164" fontId="0" fillId="2" borderId="0" xfId="0" applyFont="1" applyFill="1" applyBorder="1" applyAlignment="1" applyProtection="1">
      <alignment vertical="center" wrapText="1"/>
      <protection hidden="1"/>
    </xf>
    <xf numFmtId="164" fontId="12" fillId="2" borderId="0" xfId="0" applyFont="1" applyFill="1" applyBorder="1" applyAlignment="1" applyProtection="1">
      <alignment horizontal="left" vertical="center" wrapText="1"/>
      <protection hidden="1"/>
    </xf>
    <xf numFmtId="164" fontId="8" fillId="2" borderId="0" xfId="0" applyFont="1" applyFill="1" applyBorder="1" applyAlignment="1" applyProtection="1">
      <alignment horizontal="left" vertical="center"/>
      <protection hidden="1"/>
    </xf>
    <xf numFmtId="186" fontId="12" fillId="2" borderId="0" xfId="0" applyNumberFormat="1" applyFont="1" applyFill="1" applyBorder="1" applyAlignment="1" applyProtection="1">
      <alignment horizontal="left" vertical="center" wrapText="1"/>
      <protection hidden="1"/>
    </xf>
    <xf numFmtId="164" fontId="8" fillId="2" borderId="0" xfId="0" applyFont="1" applyFill="1" applyBorder="1" applyAlignment="1" applyProtection="1">
      <alignment horizontal="left" vertical="center" indent="5"/>
      <protection hidden="1"/>
    </xf>
    <xf numFmtId="164" fontId="8" fillId="2" borderId="0" xfId="0" applyFont="1" applyFill="1" applyBorder="1" applyAlignment="1" applyProtection="1">
      <alignment horizontal="left" vertical="center" wrapText="1" indent="5"/>
      <protection hidden="1"/>
    </xf>
    <xf numFmtId="188" fontId="13" fillId="4" borderId="0" xfId="0" applyNumberFormat="1" applyFont="1" applyFill="1" applyBorder="1" applyAlignment="1" applyProtection="1">
      <alignment horizontal="center" vertical="center"/>
      <protection hidden="1"/>
    </xf>
    <xf numFmtId="164" fontId="8" fillId="2" borderId="0" xfId="0" applyFont="1" applyFill="1" applyBorder="1" applyAlignment="1" applyProtection="1">
      <alignment horizontal="left" vertical="center" wrapText="1"/>
      <protection hidden="1"/>
    </xf>
    <xf numFmtId="189" fontId="0" fillId="2" borderId="0" xfId="0" applyNumberFormat="1" applyFont="1" applyFill="1" applyBorder="1" applyAlignment="1" applyProtection="1">
      <alignment vertical="center" wrapText="1"/>
      <protection hidden="1"/>
    </xf>
    <xf numFmtId="168" fontId="26" fillId="2" borderId="0" xfId="0" applyNumberFormat="1" applyFont="1" applyFill="1" applyBorder="1" applyAlignment="1" applyProtection="1">
      <alignment horizontal="left" vertical="center" wrapText="1" indent="5"/>
      <protection hidden="1"/>
    </xf>
    <xf numFmtId="168" fontId="18" fillId="2" borderId="0" xfId="0" applyNumberFormat="1" applyFont="1" applyFill="1" applyBorder="1" applyAlignment="1" applyProtection="1">
      <alignment horizontal="center" vertical="center" wrapText="1"/>
      <protection hidden="1"/>
    </xf>
    <xf numFmtId="190" fontId="13" fillId="4" borderId="0" xfId="0" applyNumberFormat="1" applyFont="1" applyFill="1" applyBorder="1" applyAlignment="1" applyProtection="1">
      <alignment horizontal="center" vertical="center"/>
      <protection hidden="1"/>
    </xf>
    <xf numFmtId="164" fontId="0" fillId="0" borderId="0" xfId="21" applyFont="1" applyFill="1" applyAlignment="1" applyProtection="1">
      <alignment vertical="center"/>
      <protection/>
    </xf>
    <xf numFmtId="164" fontId="0" fillId="0" borderId="0" xfId="21" applyFont="1" applyProtection="1">
      <alignment/>
      <protection/>
    </xf>
    <xf numFmtId="164" fontId="0" fillId="0" borderId="0" xfId="21" applyFont="1" applyFill="1" applyBorder="1" applyAlignment="1" applyProtection="1">
      <alignment vertical="center"/>
      <protection/>
    </xf>
    <xf numFmtId="164" fontId="0" fillId="0" borderId="0" xfId="21" applyFont="1" applyFill="1" applyBorder="1" applyAlignment="1" applyProtection="1">
      <alignment horizontal="center" vertical="center"/>
      <protection/>
    </xf>
    <xf numFmtId="164" fontId="1" fillId="2" borderId="0" xfId="0" applyFont="1" applyFill="1" applyAlignment="1" applyProtection="1">
      <alignment horizontal="left" vertical="center"/>
      <protection/>
    </xf>
    <xf numFmtId="164" fontId="0" fillId="2" borderId="0" xfId="21" applyFont="1" applyFill="1" applyAlignment="1" applyProtection="1">
      <alignment vertical="center"/>
      <protection/>
    </xf>
    <xf numFmtId="164" fontId="0" fillId="2" borderId="0" xfId="21" applyFont="1" applyFill="1" applyProtection="1">
      <alignment/>
      <protection/>
    </xf>
    <xf numFmtId="164" fontId="0" fillId="2" borderId="0" xfId="21" applyFont="1" applyFill="1" applyBorder="1" applyAlignment="1" applyProtection="1">
      <alignment vertical="center"/>
      <protection/>
    </xf>
    <xf numFmtId="164" fontId="0" fillId="3" borderId="0" xfId="0" applyFont="1" applyFill="1" applyBorder="1" applyAlignment="1" applyProtection="1">
      <alignment horizontal="center" vertical="center" wrapText="1"/>
      <protection/>
    </xf>
    <xf numFmtId="164" fontId="0" fillId="4" borderId="0" xfId="0" applyFont="1" applyFill="1" applyBorder="1" applyAlignment="1" applyProtection="1">
      <alignment horizontal="center" vertical="center" wrapText="1"/>
      <protection/>
    </xf>
    <xf numFmtId="164" fontId="8" fillId="2" borderId="5" xfId="21" applyFont="1" applyFill="1" applyBorder="1" applyAlignment="1" applyProtection="1">
      <alignment horizontal="left" vertical="center"/>
      <protection/>
    </xf>
    <xf numFmtId="191" fontId="20" fillId="3" borderId="5" xfId="22" applyNumberFormat="1" applyFont="1" applyFill="1" applyBorder="1" applyAlignment="1" applyProtection="1">
      <alignment horizontal="center" vertical="center"/>
      <protection locked="0"/>
    </xf>
    <xf numFmtId="164" fontId="30" fillId="2" borderId="0" xfId="21" applyFont="1" applyFill="1" applyAlignment="1" applyProtection="1">
      <alignment horizontal="center" vertical="center" wrapText="1"/>
      <protection/>
    </xf>
    <xf numFmtId="164" fontId="0" fillId="0" borderId="0" xfId="21" applyFont="1" applyBorder="1" applyAlignment="1" applyProtection="1">
      <alignment vertical="center"/>
      <protection/>
    </xf>
    <xf numFmtId="164" fontId="30" fillId="2" borderId="0" xfId="21" applyFont="1" applyFill="1" applyBorder="1" applyAlignment="1" applyProtection="1">
      <alignment horizontal="center"/>
      <protection/>
    </xf>
    <xf numFmtId="164" fontId="0" fillId="0" borderId="0" xfId="21" applyFont="1" applyBorder="1" applyAlignment="1" applyProtection="1">
      <alignment horizontal="left" vertical="center" wrapText="1"/>
      <protection/>
    </xf>
    <xf numFmtId="164" fontId="31" fillId="0" borderId="0" xfId="21" applyFont="1" applyAlignment="1" applyProtection="1">
      <alignment horizontal="left" vertical="center" wrapText="1"/>
      <protection/>
    </xf>
    <xf numFmtId="164" fontId="0" fillId="0" borderId="0" xfId="21" applyFont="1" applyBorder="1" applyAlignment="1" applyProtection="1">
      <alignment horizontal="center" vertical="center"/>
      <protection/>
    </xf>
    <xf numFmtId="164" fontId="12" fillId="2" borderId="8" xfId="21" applyFont="1" applyFill="1" applyBorder="1" applyAlignment="1" applyProtection="1">
      <alignment horizontal="left" vertical="center" wrapText="1"/>
      <protection/>
    </xf>
    <xf numFmtId="164" fontId="8" fillId="2" borderId="7" xfId="0" applyFont="1" applyFill="1" applyBorder="1" applyAlignment="1" applyProtection="1">
      <alignment horizontal="center" vertical="center"/>
      <protection/>
    </xf>
    <xf numFmtId="191" fontId="20" fillId="3" borderId="5" xfId="0" applyNumberFormat="1" applyFont="1" applyFill="1" applyBorder="1" applyAlignment="1" applyProtection="1">
      <alignment horizontal="center" vertical="center"/>
      <protection locked="0"/>
    </xf>
    <xf numFmtId="192" fontId="8" fillId="2" borderId="0" xfId="0" applyNumberFormat="1" applyFont="1" applyFill="1" applyBorder="1" applyAlignment="1" applyProtection="1">
      <alignment horizontal="left" vertical="center"/>
      <protection/>
    </xf>
    <xf numFmtId="164" fontId="10" fillId="2" borderId="0" xfId="21" applyFont="1" applyFill="1" applyBorder="1" applyAlignment="1" applyProtection="1">
      <alignment horizontal="left" vertical="center"/>
      <protection/>
    </xf>
    <xf numFmtId="164" fontId="20" fillId="2" borderId="0" xfId="21" applyFont="1" applyFill="1" applyAlignment="1" applyProtection="1">
      <alignment horizontal="center" vertical="center"/>
      <protection/>
    </xf>
    <xf numFmtId="164" fontId="32" fillId="2" borderId="0" xfId="21" applyFont="1" applyFill="1" applyAlignment="1" applyProtection="1">
      <alignment horizontal="center" vertical="center"/>
      <protection/>
    </xf>
    <xf numFmtId="164" fontId="8" fillId="2" borderId="0" xfId="21" applyFont="1" applyFill="1" applyBorder="1" applyAlignment="1" applyProtection="1">
      <alignment horizontal="center" vertical="center" wrapText="1"/>
      <protection/>
    </xf>
    <xf numFmtId="164" fontId="0" fillId="0" borderId="0" xfId="21" applyNumberFormat="1" applyFont="1" applyBorder="1" applyAlignment="1" applyProtection="1">
      <alignment vertical="center"/>
      <protection/>
    </xf>
    <xf numFmtId="164" fontId="0" fillId="0" borderId="0" xfId="21" applyFont="1" applyBorder="1" applyAlignment="1" applyProtection="1">
      <alignment horizontal="center" vertical="center" wrapText="1"/>
      <protection/>
    </xf>
    <xf numFmtId="164" fontId="33" fillId="2" borderId="0" xfId="21" applyFont="1" applyFill="1" applyBorder="1" applyAlignment="1" applyProtection="1">
      <alignment horizontal="left" vertical="center" wrapText="1"/>
      <protection/>
    </xf>
    <xf numFmtId="164" fontId="19" fillId="2" borderId="0" xfId="21" applyFont="1" applyFill="1" applyBorder="1" applyAlignment="1" applyProtection="1">
      <alignment horizontal="center"/>
      <protection/>
    </xf>
    <xf numFmtId="164" fontId="19" fillId="2" borderId="15" xfId="21" applyFont="1" applyFill="1" applyBorder="1" applyAlignment="1" applyProtection="1">
      <alignment horizontal="center"/>
      <protection/>
    </xf>
    <xf numFmtId="164" fontId="0" fillId="2" borderId="0" xfId="21" applyFont="1" applyFill="1" applyAlignment="1" applyProtection="1">
      <alignment horizontal="center" vertical="center"/>
      <protection/>
    </xf>
    <xf numFmtId="193" fontId="0" fillId="0" borderId="0" xfId="21" applyNumberFormat="1" applyFont="1" applyFill="1" applyBorder="1" applyAlignment="1" applyProtection="1">
      <alignment horizontal="center" vertical="center"/>
      <protection/>
    </xf>
    <xf numFmtId="173" fontId="0" fillId="0" borderId="0" xfId="21" applyNumberFormat="1" applyFont="1" applyFill="1" applyBorder="1" applyAlignment="1" applyProtection="1">
      <alignment horizontal="center" vertical="center"/>
      <protection/>
    </xf>
    <xf numFmtId="173" fontId="0" fillId="0" borderId="0" xfId="21" applyNumberFormat="1" applyFont="1" applyBorder="1" applyAlignment="1" applyProtection="1">
      <alignment horizontal="center" vertical="center"/>
      <protection/>
    </xf>
    <xf numFmtId="164" fontId="19" fillId="0" borderId="16" xfId="21" applyFont="1" applyFill="1" applyBorder="1" applyAlignment="1" applyProtection="1">
      <alignment vertical="center" wrapText="1"/>
      <protection/>
    </xf>
    <xf numFmtId="164" fontId="20" fillId="3" borderId="5" xfId="21" applyFont="1" applyFill="1" applyBorder="1" applyAlignment="1" applyProtection="1">
      <alignment horizontal="center" vertical="center" wrapText="1"/>
      <protection locked="0"/>
    </xf>
    <xf numFmtId="164" fontId="20" fillId="3" borderId="8" xfId="21" applyFont="1" applyFill="1" applyBorder="1" applyAlignment="1" applyProtection="1">
      <alignment horizontal="center" vertical="center" wrapText="1"/>
      <protection locked="0"/>
    </xf>
    <xf numFmtId="164" fontId="20" fillId="0" borderId="5" xfId="21" applyFont="1" applyBorder="1" applyAlignment="1" applyProtection="1">
      <alignment horizontal="center" vertical="center" wrapText="1"/>
      <protection/>
    </xf>
    <xf numFmtId="164" fontId="20" fillId="0" borderId="8" xfId="21" applyFont="1" applyFill="1" applyBorder="1" applyAlignment="1" applyProtection="1">
      <alignment horizontal="center" vertical="center" wrapText="1"/>
      <protection/>
    </xf>
    <xf numFmtId="164" fontId="26" fillId="0" borderId="5" xfId="21" applyFont="1" applyFill="1" applyBorder="1" applyAlignment="1" applyProtection="1">
      <alignment horizontal="center" vertical="center" wrapText="1"/>
      <protection/>
    </xf>
    <xf numFmtId="164" fontId="26" fillId="0" borderId="17" xfId="21" applyFont="1" applyFill="1" applyBorder="1" applyAlignment="1" applyProtection="1">
      <alignment horizontal="center" vertical="center" wrapText="1"/>
      <protection/>
    </xf>
    <xf numFmtId="164" fontId="20" fillId="0" borderId="5" xfId="21" applyFont="1" applyFill="1" applyBorder="1" applyAlignment="1" applyProtection="1">
      <alignment horizontal="center" vertical="center" wrapText="1"/>
      <protection/>
    </xf>
    <xf numFmtId="164" fontId="8" fillId="0" borderId="5" xfId="21" applyFont="1" applyFill="1" applyBorder="1" applyAlignment="1" applyProtection="1">
      <alignment horizontal="center" vertical="center"/>
      <protection/>
    </xf>
    <xf numFmtId="164" fontId="19" fillId="0" borderId="18" xfId="21" applyFont="1" applyFill="1" applyBorder="1" applyAlignment="1" applyProtection="1">
      <alignment horizontal="center" vertical="center"/>
      <protection/>
    </xf>
    <xf numFmtId="164" fontId="8" fillId="0" borderId="18" xfId="21" applyFont="1" applyFill="1" applyBorder="1" applyAlignment="1" applyProtection="1">
      <alignment horizontal="right" vertical="center"/>
      <protection/>
    </xf>
    <xf numFmtId="181" fontId="24" fillId="3" borderId="18" xfId="21" applyNumberFormat="1" applyFont="1" applyFill="1" applyBorder="1" applyAlignment="1" applyProtection="1">
      <alignment horizontal="center" vertical="center"/>
      <protection locked="0"/>
    </xf>
    <xf numFmtId="191" fontId="24" fillId="3" borderId="18" xfId="22" applyNumberFormat="1" applyFont="1" applyFill="1" applyBorder="1" applyAlignment="1" applyProtection="1">
      <alignment horizontal="center" vertical="center"/>
      <protection locked="0"/>
    </xf>
    <xf numFmtId="191" fontId="24" fillId="0" borderId="19" xfId="22" applyNumberFormat="1" applyFont="1" applyFill="1" applyBorder="1" applyAlignment="1" applyProtection="1">
      <alignment horizontal="center" vertical="center"/>
      <protection/>
    </xf>
    <xf numFmtId="181" fontId="24" fillId="0" borderId="18" xfId="21" applyNumberFormat="1" applyFont="1" applyFill="1" applyBorder="1" applyAlignment="1" applyProtection="1">
      <alignment horizontal="center" vertical="center"/>
      <protection/>
    </xf>
    <xf numFmtId="181" fontId="13" fillId="0" borderId="18" xfId="21" applyNumberFormat="1" applyFont="1" applyFill="1" applyBorder="1" applyAlignment="1" applyProtection="1">
      <alignment horizontal="center" vertical="center"/>
      <protection/>
    </xf>
    <xf numFmtId="164" fontId="0" fillId="2" borderId="0" xfId="21" applyFont="1" applyFill="1" applyBorder="1" applyAlignment="1" applyProtection="1">
      <alignment horizontal="center" vertical="center"/>
      <protection/>
    </xf>
    <xf numFmtId="176" fontId="0" fillId="0" borderId="0" xfId="21" applyNumberFormat="1" applyFont="1" applyBorder="1" applyAlignment="1" applyProtection="1">
      <alignment vertical="center"/>
      <protection/>
    </xf>
    <xf numFmtId="164" fontId="19" fillId="0" borderId="13" xfId="21" applyFont="1" applyFill="1" applyBorder="1" applyAlignment="1" applyProtection="1">
      <alignment horizontal="center" vertical="center"/>
      <protection/>
    </xf>
    <xf numFmtId="164" fontId="8" fillId="0" borderId="13" xfId="21" applyFont="1" applyFill="1" applyBorder="1" applyAlignment="1" applyProtection="1">
      <alignment horizontal="right" vertical="center"/>
      <protection/>
    </xf>
    <xf numFmtId="181" fontId="24" fillId="3" borderId="13" xfId="21" applyNumberFormat="1" applyFont="1" applyFill="1" applyBorder="1" applyAlignment="1" applyProtection="1">
      <alignment horizontal="center" vertical="center"/>
      <protection locked="0"/>
    </xf>
    <xf numFmtId="191" fontId="24" fillId="3" borderId="13" xfId="22" applyNumberFormat="1" applyFont="1" applyFill="1" applyBorder="1" applyAlignment="1" applyProtection="1">
      <alignment horizontal="center" vertical="center"/>
      <protection locked="0"/>
    </xf>
    <xf numFmtId="191" fontId="24" fillId="0" borderId="20" xfId="22" applyNumberFormat="1" applyFont="1" applyFill="1" applyBorder="1" applyAlignment="1" applyProtection="1">
      <alignment horizontal="center" vertical="center"/>
      <protection/>
    </xf>
    <xf numFmtId="181" fontId="24" fillId="0" borderId="13" xfId="21" applyNumberFormat="1" applyFont="1" applyFill="1" applyBorder="1" applyAlignment="1" applyProtection="1">
      <alignment horizontal="center" vertical="center"/>
      <protection/>
    </xf>
    <xf numFmtId="181" fontId="13" fillId="0" borderId="13" xfId="21" applyNumberFormat="1" applyFont="1" applyFill="1" applyBorder="1" applyAlignment="1" applyProtection="1">
      <alignment horizontal="center" vertical="center"/>
      <protection/>
    </xf>
    <xf numFmtId="164" fontId="19" fillId="0" borderId="14" xfId="21" applyFont="1" applyFill="1" applyBorder="1" applyAlignment="1" applyProtection="1">
      <alignment horizontal="center" vertical="center"/>
      <protection/>
    </xf>
    <xf numFmtId="164" fontId="8" fillId="0" borderId="14" xfId="21" applyFont="1" applyFill="1" applyBorder="1" applyAlignment="1" applyProtection="1">
      <alignment horizontal="right" vertical="center"/>
      <protection/>
    </xf>
    <xf numFmtId="181" fontId="24" fillId="3" borderId="14" xfId="21" applyNumberFormat="1" applyFont="1" applyFill="1" applyBorder="1" applyAlignment="1" applyProtection="1">
      <alignment horizontal="center" vertical="center"/>
      <protection locked="0"/>
    </xf>
    <xf numFmtId="191" fontId="24" fillId="3" borderId="14" xfId="22" applyNumberFormat="1" applyFont="1" applyFill="1" applyBorder="1" applyAlignment="1" applyProtection="1">
      <alignment horizontal="center" vertical="center"/>
      <protection locked="0"/>
    </xf>
    <xf numFmtId="191" fontId="24" fillId="0" borderId="21" xfId="22" applyNumberFormat="1" applyFont="1" applyFill="1" applyBorder="1" applyAlignment="1" applyProtection="1">
      <alignment horizontal="center" vertical="center"/>
      <protection/>
    </xf>
    <xf numFmtId="181" fontId="24" fillId="0" borderId="14" xfId="21" applyNumberFormat="1" applyFont="1" applyFill="1" applyBorder="1" applyAlignment="1" applyProtection="1">
      <alignment horizontal="center" vertical="center"/>
      <protection/>
    </xf>
    <xf numFmtId="181" fontId="13" fillId="0" borderId="14" xfId="21" applyNumberFormat="1" applyFont="1" applyFill="1" applyBorder="1" applyAlignment="1" applyProtection="1">
      <alignment horizontal="center" vertical="center"/>
      <protection/>
    </xf>
    <xf numFmtId="164" fontId="8" fillId="0" borderId="13" xfId="21" applyFont="1" applyFill="1" applyBorder="1" applyAlignment="1" applyProtection="1">
      <alignment horizontal="right" vertical="center" shrinkToFit="1"/>
      <protection/>
    </xf>
    <xf numFmtId="181" fontId="24" fillId="3" borderId="13" xfId="21" applyNumberFormat="1" applyFont="1" applyFill="1" applyBorder="1" applyAlignment="1" applyProtection="1">
      <alignment horizontal="center" vertical="center" wrapText="1"/>
      <protection locked="0"/>
    </xf>
    <xf numFmtId="191" fontId="24" fillId="3" borderId="13" xfId="22" applyNumberFormat="1" applyFont="1" applyFill="1" applyBorder="1" applyAlignment="1" applyProtection="1">
      <alignment horizontal="center" vertical="center" wrapText="1"/>
      <protection locked="0"/>
    </xf>
    <xf numFmtId="164" fontId="0" fillId="2" borderId="0" xfId="21" applyFont="1" applyFill="1" applyBorder="1" applyAlignment="1" applyProtection="1">
      <alignment horizontal="center" vertical="center" wrapText="1"/>
      <protection/>
    </xf>
    <xf numFmtId="164" fontId="0" fillId="0" borderId="0" xfId="21" applyFont="1" applyBorder="1" applyAlignment="1" applyProtection="1">
      <alignment vertical="center" wrapText="1"/>
      <protection/>
    </xf>
    <xf numFmtId="164" fontId="8" fillId="0" borderId="14" xfId="21" applyFont="1" applyFill="1" applyBorder="1" applyAlignment="1" applyProtection="1">
      <alignment horizontal="right" vertical="center" shrinkToFit="1"/>
      <protection/>
    </xf>
    <xf numFmtId="181" fontId="24" fillId="3" borderId="14" xfId="21" applyNumberFormat="1" applyFont="1" applyFill="1" applyBorder="1" applyAlignment="1" applyProtection="1">
      <alignment horizontal="center" vertical="center" wrapText="1"/>
      <protection locked="0"/>
    </xf>
    <xf numFmtId="191" fontId="24" fillId="3" borderId="14" xfId="22" applyNumberFormat="1" applyFont="1" applyFill="1" applyBorder="1" applyAlignment="1" applyProtection="1">
      <alignment horizontal="center" vertical="center" wrapText="1"/>
      <protection locked="0"/>
    </xf>
    <xf numFmtId="191" fontId="24" fillId="0" borderId="22" xfId="22" applyNumberFormat="1" applyFont="1" applyFill="1" applyBorder="1" applyAlignment="1" applyProtection="1">
      <alignment horizontal="center" vertical="center"/>
      <protection/>
    </xf>
    <xf numFmtId="181" fontId="24" fillId="0" borderId="11" xfId="21" applyNumberFormat="1" applyFont="1" applyFill="1" applyBorder="1" applyAlignment="1" applyProtection="1">
      <alignment horizontal="center" vertical="center"/>
      <protection/>
    </xf>
    <xf numFmtId="181" fontId="13" fillId="0" borderId="11" xfId="21" applyNumberFormat="1" applyFont="1" applyFill="1" applyBorder="1" applyAlignment="1" applyProtection="1">
      <alignment horizontal="center" vertical="center"/>
      <protection/>
    </xf>
    <xf numFmtId="191" fontId="24" fillId="0" borderId="23" xfId="22" applyNumberFormat="1" applyFont="1" applyFill="1" applyBorder="1" applyAlignment="1" applyProtection="1">
      <alignment horizontal="center" vertical="center"/>
      <protection/>
    </xf>
    <xf numFmtId="181" fontId="24" fillId="0" borderId="24" xfId="21" applyNumberFormat="1" applyFont="1" applyFill="1" applyBorder="1" applyAlignment="1" applyProtection="1">
      <alignment horizontal="center" vertical="center"/>
      <protection/>
    </xf>
    <xf numFmtId="181" fontId="13" fillId="0" borderId="24" xfId="21" applyNumberFormat="1" applyFont="1" applyFill="1" applyBorder="1" applyAlignment="1" applyProtection="1">
      <alignment horizontal="center" vertical="center"/>
      <protection/>
    </xf>
    <xf numFmtId="164" fontId="19" fillId="0" borderId="5" xfId="21" applyFont="1" applyFill="1" applyBorder="1" applyAlignment="1" applyProtection="1">
      <alignment horizontal="center" vertical="center"/>
      <protection/>
    </xf>
    <xf numFmtId="164" fontId="8" fillId="0" borderId="5" xfId="21" applyFont="1" applyFill="1" applyBorder="1" applyAlignment="1" applyProtection="1">
      <alignment horizontal="right" vertical="center"/>
      <protection/>
    </xf>
    <xf numFmtId="181" fontId="24" fillId="3" borderId="5" xfId="21" applyNumberFormat="1" applyFont="1" applyFill="1" applyBorder="1" applyAlignment="1" applyProtection="1">
      <alignment horizontal="center" vertical="center"/>
      <protection locked="0"/>
    </xf>
    <xf numFmtId="191" fontId="24" fillId="3" borderId="5" xfId="22" applyNumberFormat="1" applyFont="1" applyFill="1" applyBorder="1" applyAlignment="1" applyProtection="1">
      <alignment horizontal="center" vertical="center"/>
      <protection locked="0"/>
    </xf>
    <xf numFmtId="191" fontId="24" fillId="0" borderId="8" xfId="22" applyNumberFormat="1" applyFont="1" applyFill="1" applyBorder="1" applyAlignment="1" applyProtection="1">
      <alignment horizontal="center" vertical="center"/>
      <protection/>
    </xf>
    <xf numFmtId="181" fontId="24" fillId="0" borderId="5" xfId="21" applyNumberFormat="1" applyFont="1" applyFill="1" applyBorder="1" applyAlignment="1" applyProtection="1">
      <alignment horizontal="center" vertical="center"/>
      <protection/>
    </xf>
    <xf numFmtId="181" fontId="13" fillId="0" borderId="5" xfId="21" applyNumberFormat="1" applyFont="1" applyFill="1" applyBorder="1" applyAlignment="1" applyProtection="1">
      <alignment horizontal="center" vertical="center"/>
      <protection/>
    </xf>
    <xf numFmtId="164" fontId="8" fillId="0" borderId="5" xfId="21" applyFont="1" applyFill="1" applyBorder="1" applyAlignment="1" applyProtection="1">
      <alignment horizontal="right" vertical="center" shrinkToFit="1"/>
      <protection/>
    </xf>
    <xf numFmtId="164" fontId="8" fillId="2" borderId="25" xfId="21" applyFont="1" applyFill="1" applyBorder="1" applyAlignment="1" applyProtection="1">
      <alignment horizontal="center" vertical="center"/>
      <protection/>
    </xf>
    <xf numFmtId="192" fontId="13" fillId="2" borderId="25" xfId="21" applyNumberFormat="1" applyFont="1" applyFill="1" applyBorder="1" applyAlignment="1" applyProtection="1">
      <alignment horizontal="center" vertical="center"/>
      <protection locked="0"/>
    </xf>
    <xf numFmtId="164" fontId="13" fillId="2" borderId="25" xfId="21" applyFont="1" applyFill="1" applyBorder="1" applyAlignment="1" applyProtection="1">
      <alignment horizontal="center" vertical="center"/>
      <protection locked="0"/>
    </xf>
    <xf numFmtId="164" fontId="13" fillId="2" borderId="0" xfId="21" applyFont="1" applyFill="1" applyBorder="1" applyAlignment="1" applyProtection="1">
      <alignment horizontal="center" vertical="center" wrapText="1"/>
      <protection/>
    </xf>
    <xf numFmtId="181" fontId="24" fillId="2" borderId="25" xfId="21" applyNumberFormat="1" applyFont="1" applyFill="1" applyBorder="1" applyAlignment="1" applyProtection="1">
      <alignment horizontal="center" vertical="center"/>
      <protection/>
    </xf>
    <xf numFmtId="164" fontId="0" fillId="2" borderId="0" xfId="21" applyFont="1" applyFill="1" applyBorder="1" applyAlignment="1" applyProtection="1">
      <alignment vertical="center"/>
      <protection locked="0"/>
    </xf>
    <xf numFmtId="164" fontId="24" fillId="2" borderId="0" xfId="21" applyFont="1" applyFill="1" applyBorder="1" applyAlignment="1" applyProtection="1">
      <alignment horizontal="center" vertical="center"/>
      <protection locked="0"/>
    </xf>
    <xf numFmtId="164" fontId="24" fillId="2" borderId="0" xfId="21" applyFont="1" applyFill="1" applyBorder="1" applyAlignment="1" applyProtection="1">
      <alignment horizontal="center" vertical="center"/>
      <protection/>
    </xf>
    <xf numFmtId="164" fontId="12" fillId="2" borderId="5" xfId="21" applyFont="1" applyFill="1" applyBorder="1" applyAlignment="1" applyProtection="1">
      <alignment horizontal="left" vertical="center" indent="6"/>
      <protection/>
    </xf>
    <xf numFmtId="192" fontId="24" fillId="3" borderId="5" xfId="21" applyNumberFormat="1" applyFont="1" applyFill="1" applyBorder="1" applyAlignment="1" applyProtection="1">
      <alignment horizontal="center" vertical="center"/>
      <protection locked="0"/>
    </xf>
    <xf numFmtId="192" fontId="24" fillId="3" borderId="8" xfId="21" applyNumberFormat="1" applyFont="1" applyFill="1" applyBorder="1" applyAlignment="1" applyProtection="1">
      <alignment horizontal="center" vertical="center"/>
      <protection locked="0"/>
    </xf>
    <xf numFmtId="192" fontId="24" fillId="0" borderId="26" xfId="21" applyNumberFormat="1" applyFont="1" applyFill="1" applyBorder="1" applyAlignment="1" applyProtection="1">
      <alignment horizontal="center" vertical="center"/>
      <protection locked="0"/>
    </xf>
    <xf numFmtId="164" fontId="20" fillId="2" borderId="14" xfId="21" applyFont="1" applyFill="1" applyBorder="1" applyAlignment="1" applyProtection="1">
      <alignment horizontal="left" vertical="center" indent="9"/>
      <protection/>
    </xf>
    <xf numFmtId="194" fontId="13" fillId="4" borderId="14" xfId="21" applyNumberFormat="1" applyFont="1" applyFill="1" applyBorder="1" applyAlignment="1" applyProtection="1">
      <alignment horizontal="center" vertical="center"/>
      <protection/>
    </xf>
    <xf numFmtId="181" fontId="24" fillId="2" borderId="0" xfId="21" applyNumberFormat="1" applyFont="1" applyFill="1" applyBorder="1" applyAlignment="1" applyProtection="1">
      <alignment horizontal="center" vertical="center"/>
      <protection/>
    </xf>
    <xf numFmtId="164" fontId="12" fillId="2" borderId="11" xfId="21" applyFont="1" applyFill="1" applyBorder="1" applyAlignment="1" applyProtection="1">
      <alignment horizontal="left" vertical="center" indent="6"/>
      <protection/>
    </xf>
    <xf numFmtId="192" fontId="24" fillId="3" borderId="11" xfId="21" applyNumberFormat="1" applyFont="1" applyFill="1" applyBorder="1" applyAlignment="1" applyProtection="1">
      <alignment horizontal="center" vertical="center"/>
      <protection locked="0"/>
    </xf>
    <xf numFmtId="192" fontId="24" fillId="2" borderId="0" xfId="21" applyNumberFormat="1" applyFont="1" applyFill="1" applyBorder="1" applyAlignment="1" applyProtection="1">
      <alignment horizontal="center" vertical="center"/>
      <protection/>
    </xf>
    <xf numFmtId="192" fontId="13" fillId="4" borderId="14" xfId="21" applyNumberFormat="1" applyFont="1" applyFill="1" applyBorder="1" applyAlignment="1" applyProtection="1">
      <alignment horizontal="center" vertical="center"/>
      <protection/>
    </xf>
    <xf numFmtId="164" fontId="0" fillId="0" borderId="0" xfId="21" applyFont="1" applyAlignment="1" applyProtection="1">
      <alignment horizontal="center" vertical="center"/>
      <protection/>
    </xf>
    <xf numFmtId="164" fontId="34" fillId="0" borderId="0" xfId="21" applyFont="1" applyFill="1" applyBorder="1" applyAlignment="1" applyProtection="1">
      <alignment horizontal="center" vertical="center"/>
      <protection/>
    </xf>
    <xf numFmtId="164" fontId="0" fillId="0" borderId="0" xfId="21" applyFont="1" applyFill="1" applyAlignment="1" applyProtection="1">
      <alignment horizontal="center" vertical="center"/>
      <protection/>
    </xf>
    <xf numFmtId="164" fontId="0" fillId="2" borderId="0" xfId="21" applyFont="1" applyFill="1" applyAlignment="1" applyProtection="1">
      <alignment horizontal="center"/>
      <protection/>
    </xf>
    <xf numFmtId="164" fontId="0" fillId="2" borderId="0" xfId="0" applyFont="1" applyFill="1" applyBorder="1" applyAlignment="1" applyProtection="1">
      <alignment horizontal="center" vertical="center" wrapText="1"/>
      <protection hidden="1"/>
    </xf>
    <xf numFmtId="164" fontId="2" fillId="2" borderId="0" xfId="0" applyFont="1" applyFill="1" applyBorder="1" applyAlignment="1" applyProtection="1">
      <alignment vertical="center" wrapText="1"/>
      <protection hidden="1"/>
    </xf>
    <xf numFmtId="164" fontId="3" fillId="2" borderId="0" xfId="0" applyFont="1" applyFill="1" applyBorder="1" applyAlignment="1" applyProtection="1">
      <alignment horizontal="left" vertical="center" wrapText="1"/>
      <protection hidden="1"/>
    </xf>
    <xf numFmtId="164" fontId="1" fillId="2" borderId="0" xfId="0" applyFont="1" applyFill="1" applyBorder="1" applyAlignment="1" applyProtection="1">
      <alignment horizontal="right" vertical="center"/>
      <protection hidden="1"/>
    </xf>
    <xf numFmtId="164" fontId="37" fillId="2" borderId="0" xfId="0" applyFont="1" applyFill="1" applyBorder="1" applyAlignment="1" applyProtection="1">
      <alignment vertical="center" wrapText="1"/>
      <protection hidden="1"/>
    </xf>
    <xf numFmtId="164" fontId="1" fillId="2" borderId="0" xfId="0" applyFont="1" applyFill="1" applyBorder="1" applyAlignment="1" applyProtection="1">
      <alignment horizontal="left" vertical="center"/>
      <protection hidden="1"/>
    </xf>
    <xf numFmtId="184" fontId="2" fillId="2" borderId="0" xfId="0" applyNumberFormat="1" applyFont="1" applyFill="1" applyBorder="1" applyAlignment="1" applyProtection="1">
      <alignment horizontal="left" vertical="center"/>
      <protection hidden="1"/>
    </xf>
    <xf numFmtId="164" fontId="0" fillId="0" borderId="0" xfId="0" applyFont="1" applyBorder="1" applyAlignment="1" applyProtection="1">
      <alignment vertical="center" wrapText="1"/>
      <protection hidden="1"/>
    </xf>
    <xf numFmtId="184" fontId="3" fillId="2" borderId="0" xfId="0" applyNumberFormat="1" applyFont="1" applyFill="1" applyBorder="1" applyAlignment="1" applyProtection="1">
      <alignment horizontal="left" vertical="center"/>
      <protection hidden="1"/>
    </xf>
    <xf numFmtId="184" fontId="7" fillId="2" borderId="0" xfId="0" applyNumberFormat="1" applyFont="1" applyFill="1" applyBorder="1" applyAlignment="1" applyProtection="1">
      <alignment vertical="center" wrapText="1"/>
      <protection hidden="1"/>
    </xf>
    <xf numFmtId="184" fontId="0" fillId="0" borderId="0" xfId="0" applyNumberFormat="1" applyFont="1" applyBorder="1" applyAlignment="1" applyProtection="1">
      <alignment vertical="center" wrapText="1"/>
      <protection hidden="1"/>
    </xf>
    <xf numFmtId="164" fontId="5" fillId="2" borderId="0" xfId="0" applyFont="1" applyFill="1" applyBorder="1" applyAlignment="1" applyProtection="1">
      <alignment horizontal="right" vertical="center"/>
      <protection hidden="1"/>
    </xf>
    <xf numFmtId="184" fontId="0" fillId="2" borderId="0" xfId="0" applyNumberFormat="1" applyFont="1" applyFill="1" applyBorder="1" applyAlignment="1" applyProtection="1">
      <alignment vertical="center" wrapText="1"/>
      <protection hidden="1"/>
    </xf>
    <xf numFmtId="184" fontId="0" fillId="2" borderId="0" xfId="0" applyNumberFormat="1" applyFont="1" applyFill="1" applyBorder="1" applyAlignment="1" applyProtection="1">
      <alignment horizontal="center" vertical="center" wrapText="1"/>
      <protection hidden="1"/>
    </xf>
    <xf numFmtId="164" fontId="7" fillId="5" borderId="0" xfId="0" applyFont="1" applyFill="1" applyBorder="1" applyAlignment="1" applyProtection="1">
      <alignment horizontal="center" vertical="center"/>
      <protection hidden="1"/>
    </xf>
    <xf numFmtId="164" fontId="11" fillId="2" borderId="0" xfId="0" applyFont="1" applyFill="1" applyBorder="1" applyAlignment="1" applyProtection="1">
      <alignment horizontal="center" vertical="center"/>
      <protection hidden="1"/>
    </xf>
    <xf numFmtId="164" fontId="12" fillId="2" borderId="0" xfId="0" applyFont="1" applyFill="1" applyBorder="1" applyAlignment="1" applyProtection="1">
      <alignment vertical="center" wrapText="1"/>
      <protection hidden="1"/>
    </xf>
    <xf numFmtId="164" fontId="9" fillId="2" borderId="15" xfId="0" applyFont="1" applyFill="1" applyBorder="1" applyAlignment="1" applyProtection="1">
      <alignment horizontal="left" vertical="center" wrapText="1"/>
      <protection hidden="1"/>
    </xf>
    <xf numFmtId="164" fontId="12" fillId="2" borderId="27" xfId="0" applyFont="1" applyFill="1" applyBorder="1" applyAlignment="1" applyProtection="1">
      <alignment horizontal="left" vertical="center" wrapText="1" indent="7"/>
      <protection hidden="1"/>
    </xf>
    <xf numFmtId="175" fontId="12" fillId="4" borderId="1" xfId="0" applyNumberFormat="1" applyFont="1" applyFill="1" applyBorder="1" applyAlignment="1" applyProtection="1">
      <alignment horizontal="center" vertical="center" wrapText="1"/>
      <protection hidden="1"/>
    </xf>
    <xf numFmtId="191" fontId="12" fillId="4" borderId="1" xfId="0" applyNumberFormat="1" applyFont="1" applyFill="1" applyBorder="1" applyAlignment="1" applyProtection="1">
      <alignment horizontal="center" vertical="center" wrapText="1"/>
      <protection hidden="1"/>
    </xf>
    <xf numFmtId="164" fontId="12" fillId="2" borderId="28" xfId="0" applyFont="1" applyFill="1" applyBorder="1" applyAlignment="1" applyProtection="1">
      <alignment horizontal="left" vertical="center" wrapText="1" indent="7"/>
      <protection hidden="1"/>
    </xf>
    <xf numFmtId="175" fontId="12" fillId="4" borderId="2" xfId="0" applyNumberFormat="1" applyFont="1" applyFill="1" applyBorder="1" applyAlignment="1" applyProtection="1">
      <alignment horizontal="center" vertical="center" wrapText="1"/>
      <protection hidden="1"/>
    </xf>
    <xf numFmtId="191" fontId="12" fillId="4" borderId="2" xfId="0" applyNumberFormat="1" applyFont="1" applyFill="1" applyBorder="1" applyAlignment="1" applyProtection="1">
      <alignment horizontal="center" vertical="center" wrapText="1"/>
      <protection hidden="1"/>
    </xf>
    <xf numFmtId="175" fontId="12" fillId="4" borderId="3" xfId="0" applyNumberFormat="1" applyFont="1" applyFill="1" applyBorder="1" applyAlignment="1" applyProtection="1">
      <alignment horizontal="center" vertical="center" wrapText="1"/>
      <protection hidden="1"/>
    </xf>
    <xf numFmtId="191" fontId="12" fillId="4" borderId="3" xfId="0" applyNumberFormat="1" applyFont="1" applyFill="1" applyBorder="1" applyAlignment="1" applyProtection="1">
      <alignment horizontal="center" vertical="center" wrapText="1"/>
      <protection hidden="1"/>
    </xf>
    <xf numFmtId="164" fontId="19" fillId="2" borderId="8" xfId="0" applyFont="1" applyFill="1" applyBorder="1" applyAlignment="1" applyProtection="1">
      <alignment horizontal="left" vertical="center" wrapText="1" indent="15"/>
      <protection hidden="1"/>
    </xf>
    <xf numFmtId="175" fontId="19" fillId="4" borderId="6" xfId="0" applyNumberFormat="1" applyFont="1" applyFill="1" applyBorder="1" applyAlignment="1" applyProtection="1">
      <alignment horizontal="center" vertical="center" wrapText="1"/>
      <protection hidden="1"/>
    </xf>
    <xf numFmtId="191" fontId="19" fillId="4" borderId="16" xfId="0" applyNumberFormat="1" applyFont="1" applyFill="1" applyBorder="1" applyAlignment="1" applyProtection="1">
      <alignment horizontal="center" vertical="center" wrapText="1"/>
      <protection hidden="1"/>
    </xf>
    <xf numFmtId="164" fontId="38" fillId="2" borderId="0" xfId="0" applyFont="1" applyFill="1" applyBorder="1" applyAlignment="1" applyProtection="1">
      <alignment horizontal="center" vertical="center" wrapText="1"/>
      <protection hidden="1"/>
    </xf>
    <xf numFmtId="164" fontId="12" fillId="2" borderId="1" xfId="0" applyFont="1" applyFill="1" applyBorder="1" applyAlignment="1" applyProtection="1">
      <alignment horizontal="left" vertical="center" wrapText="1" indent="7"/>
      <protection hidden="1"/>
    </xf>
    <xf numFmtId="195" fontId="12" fillId="4" borderId="1" xfId="0" applyNumberFormat="1" applyFont="1" applyFill="1" applyBorder="1" applyAlignment="1" applyProtection="1">
      <alignment horizontal="center" vertical="center" wrapText="1"/>
      <protection hidden="1"/>
    </xf>
    <xf numFmtId="179" fontId="0" fillId="2" borderId="0" xfId="0" applyNumberFormat="1" applyFont="1" applyFill="1" applyBorder="1" applyAlignment="1" applyProtection="1">
      <alignment vertical="center" wrapText="1"/>
      <protection hidden="1"/>
    </xf>
    <xf numFmtId="164" fontId="12" fillId="2" borderId="2" xfId="0" applyFont="1" applyFill="1" applyBorder="1" applyAlignment="1" applyProtection="1">
      <alignment horizontal="left" vertical="center" wrapText="1" indent="7"/>
      <protection hidden="1"/>
    </xf>
    <xf numFmtId="195" fontId="12" fillId="4" borderId="2" xfId="0" applyNumberFormat="1" applyFont="1" applyFill="1" applyBorder="1" applyAlignment="1" applyProtection="1">
      <alignment horizontal="center" vertical="center" wrapText="1"/>
      <protection hidden="1"/>
    </xf>
    <xf numFmtId="184" fontId="16" fillId="2" borderId="0" xfId="0" applyNumberFormat="1" applyFont="1" applyFill="1" applyBorder="1" applyAlignment="1" applyProtection="1">
      <alignment vertical="center" wrapText="1"/>
      <protection hidden="1"/>
    </xf>
    <xf numFmtId="164" fontId="16" fillId="2" borderId="0" xfId="0" applyFont="1" applyFill="1" applyBorder="1" applyAlignment="1" applyProtection="1">
      <alignment horizontal="center" vertical="center" wrapText="1"/>
      <protection hidden="1"/>
    </xf>
    <xf numFmtId="184" fontId="16" fillId="2" borderId="0" xfId="0" applyNumberFormat="1" applyFont="1" applyFill="1" applyBorder="1" applyAlignment="1" applyProtection="1">
      <alignment horizontal="center" vertical="center" wrapText="1"/>
      <protection hidden="1"/>
    </xf>
    <xf numFmtId="164" fontId="12" fillId="2" borderId="6" xfId="0" applyFont="1" applyFill="1" applyBorder="1" applyAlignment="1" applyProtection="1">
      <alignment horizontal="left" vertical="center" wrapText="1" indent="7"/>
      <protection hidden="1"/>
    </xf>
    <xf numFmtId="195" fontId="12" fillId="4" borderId="16" xfId="0" applyNumberFormat="1" applyFont="1" applyFill="1" applyBorder="1" applyAlignment="1" applyProtection="1">
      <alignment horizontal="center" vertical="center" wrapText="1"/>
      <protection hidden="1"/>
    </xf>
    <xf numFmtId="191" fontId="12" fillId="4" borderId="16" xfId="0" applyNumberFormat="1" applyFont="1" applyFill="1" applyBorder="1" applyAlignment="1" applyProtection="1">
      <alignment horizontal="center" vertical="center" wrapText="1"/>
      <protection hidden="1"/>
    </xf>
    <xf numFmtId="164" fontId="19" fillId="2" borderId="5" xfId="0" applyFont="1" applyFill="1" applyBorder="1" applyAlignment="1" applyProtection="1">
      <alignment horizontal="left" vertical="center" wrapText="1" indent="15"/>
      <protection hidden="1"/>
    </xf>
    <xf numFmtId="195" fontId="19" fillId="4" borderId="5" xfId="0" applyNumberFormat="1" applyFont="1" applyFill="1" applyBorder="1" applyAlignment="1" applyProtection="1">
      <alignment horizontal="center" vertical="center" wrapText="1"/>
      <protection hidden="1"/>
    </xf>
    <xf numFmtId="191" fontId="19" fillId="4" borderId="7" xfId="0" applyNumberFormat="1" applyFont="1" applyFill="1" applyBorder="1" applyAlignment="1" applyProtection="1">
      <alignment horizontal="center" vertical="center" wrapText="1"/>
      <protection hidden="1"/>
    </xf>
    <xf numFmtId="164" fontId="16" fillId="2" borderId="0" xfId="0" applyFont="1" applyFill="1" applyBorder="1" applyAlignment="1" applyProtection="1">
      <alignment vertical="center" wrapText="1"/>
      <protection hidden="1"/>
    </xf>
    <xf numFmtId="179" fontId="16" fillId="2" borderId="0" xfId="0" applyNumberFormat="1" applyFont="1" applyFill="1" applyBorder="1" applyAlignment="1" applyProtection="1">
      <alignment horizontal="center" vertical="center" wrapText="1"/>
      <protection hidden="1"/>
    </xf>
    <xf numFmtId="164" fontId="8" fillId="2" borderId="0" xfId="0" applyFont="1" applyFill="1" applyBorder="1" applyAlignment="1" applyProtection="1">
      <alignment horizontal="center" vertical="center" wrapText="1"/>
      <protection hidden="1"/>
    </xf>
    <xf numFmtId="195" fontId="20" fillId="2" borderId="0" xfId="0" applyNumberFormat="1" applyFont="1" applyFill="1" applyBorder="1" applyAlignment="1" applyProtection="1">
      <alignment horizontal="center" vertical="center" wrapText="1"/>
      <protection hidden="1"/>
    </xf>
    <xf numFmtId="196" fontId="8" fillId="2" borderId="0" xfId="0" applyNumberFormat="1" applyFont="1" applyFill="1" applyBorder="1" applyAlignment="1" applyProtection="1">
      <alignment horizontal="center" vertical="center" wrapText="1"/>
      <protection hidden="1"/>
    </xf>
    <xf numFmtId="197" fontId="12" fillId="4" borderId="1" xfId="0" applyNumberFormat="1" applyFont="1" applyFill="1" applyBorder="1" applyAlignment="1" applyProtection="1">
      <alignment horizontal="center" vertical="center" wrapText="1"/>
      <protection hidden="1"/>
    </xf>
    <xf numFmtId="197" fontId="12" fillId="4" borderId="2" xfId="0" applyNumberFormat="1" applyFont="1" applyFill="1" applyBorder="1" applyAlignment="1" applyProtection="1">
      <alignment horizontal="center" vertical="center" wrapText="1"/>
      <protection hidden="1"/>
    </xf>
    <xf numFmtId="164" fontId="12" fillId="2" borderId="29" xfId="0" applyFont="1" applyFill="1" applyBorder="1" applyAlignment="1" applyProtection="1">
      <alignment horizontal="left" vertical="center" wrapText="1" indent="7"/>
      <protection hidden="1"/>
    </xf>
    <xf numFmtId="197" fontId="12" fillId="4" borderId="29" xfId="0" applyNumberFormat="1" applyFont="1" applyFill="1" applyBorder="1" applyAlignment="1" applyProtection="1">
      <alignment horizontal="center" vertical="center" wrapText="1"/>
      <protection hidden="1"/>
    </xf>
    <xf numFmtId="191" fontId="12" fillId="4" borderId="29" xfId="0" applyNumberFormat="1" applyFont="1" applyFill="1" applyBorder="1" applyAlignment="1" applyProtection="1">
      <alignment horizontal="center" vertical="center" wrapText="1"/>
      <protection hidden="1"/>
    </xf>
    <xf numFmtId="197" fontId="19" fillId="4" borderId="5" xfId="0" applyNumberFormat="1" applyFont="1" applyFill="1" applyBorder="1" applyAlignment="1" applyProtection="1">
      <alignment horizontal="center" vertical="center" wrapText="1"/>
      <protection hidden="1"/>
    </xf>
    <xf numFmtId="198" fontId="0" fillId="2" borderId="0" xfId="0" applyNumberFormat="1" applyFont="1" applyFill="1" applyBorder="1" applyAlignment="1" applyProtection="1">
      <alignment horizontal="center" vertical="center" wrapText="1"/>
      <protection hidden="1"/>
    </xf>
    <xf numFmtId="164" fontId="12" fillId="2" borderId="0" xfId="0" applyFont="1" applyFill="1" applyBorder="1" applyAlignment="1" applyProtection="1">
      <alignment horizontal="left" vertical="center" wrapText="1" indent="7"/>
      <protection hidden="1"/>
    </xf>
    <xf numFmtId="195" fontId="12" fillId="2" borderId="0" xfId="0" applyNumberFormat="1" applyFont="1" applyFill="1" applyBorder="1" applyAlignment="1" applyProtection="1">
      <alignment horizontal="center" vertical="center" wrapText="1"/>
      <protection hidden="1"/>
    </xf>
    <xf numFmtId="191" fontId="12" fillId="2" borderId="0" xfId="0" applyNumberFormat="1" applyFont="1" applyFill="1" applyBorder="1" applyAlignment="1" applyProtection="1">
      <alignment horizontal="center" vertical="center" wrapText="1"/>
      <protection hidden="1"/>
    </xf>
    <xf numFmtId="164" fontId="12" fillId="2" borderId="5" xfId="0" applyFont="1" applyFill="1" applyBorder="1" applyAlignment="1" applyProtection="1">
      <alignment horizontal="left" vertical="center" wrapText="1" indent="7"/>
      <protection hidden="1" locked="0"/>
    </xf>
    <xf numFmtId="199" fontId="12" fillId="4" borderId="16" xfId="0" applyNumberFormat="1" applyFont="1" applyFill="1" applyBorder="1" applyAlignment="1" applyProtection="1">
      <alignment horizontal="center" vertical="center" wrapText="1"/>
      <protection hidden="1" locked="0"/>
    </xf>
    <xf numFmtId="191" fontId="4" fillId="2" borderId="0" xfId="0" applyNumberFormat="1" applyFont="1" applyFill="1" applyBorder="1" applyAlignment="1" applyProtection="1">
      <alignment horizontal="center" vertical="center" wrapText="1"/>
      <protection hidden="1"/>
    </xf>
    <xf numFmtId="164" fontId="9" fillId="2" borderId="8" xfId="0" applyFont="1" applyFill="1" applyBorder="1" applyAlignment="1" applyProtection="1">
      <alignment horizontal="left" vertical="center" wrapText="1" indent="10"/>
      <protection hidden="1"/>
    </xf>
    <xf numFmtId="200" fontId="10" fillId="4" borderId="5" xfId="0" applyNumberFormat="1" applyFont="1" applyFill="1" applyBorder="1" applyAlignment="1" applyProtection="1">
      <alignment horizontal="center" vertical="center" wrapText="1"/>
      <protection hidden="1"/>
    </xf>
    <xf numFmtId="191" fontId="12" fillId="4" borderId="5" xfId="0" applyNumberFormat="1" applyFont="1" applyFill="1" applyBorder="1" applyAlignment="1" applyProtection="1">
      <alignment horizontal="center" vertical="center" wrapText="1"/>
      <protection hidden="1"/>
    </xf>
    <xf numFmtId="164" fontId="39" fillId="2" borderId="0" xfId="0" applyFont="1" applyFill="1" applyBorder="1" applyAlignment="1" applyProtection="1">
      <alignment horizontal="center" wrapText="1"/>
      <protection hidden="1"/>
    </xf>
    <xf numFmtId="164" fontId="12" fillId="2" borderId="27" xfId="0" applyFont="1" applyFill="1" applyBorder="1" applyAlignment="1" applyProtection="1">
      <alignment horizontal="left" vertical="center" wrapText="1" indent="1"/>
      <protection hidden="1"/>
    </xf>
    <xf numFmtId="164" fontId="12" fillId="2" borderId="30" xfId="0" applyFont="1" applyFill="1" applyBorder="1" applyAlignment="1" applyProtection="1">
      <alignment horizontal="center" vertical="center" wrapText="1"/>
      <protection hidden="1"/>
    </xf>
    <xf numFmtId="167" fontId="39" fillId="2" borderId="31" xfId="0" applyNumberFormat="1" applyFont="1" applyFill="1" applyBorder="1" applyAlignment="1" applyProtection="1">
      <alignment horizontal="center" vertical="center"/>
      <protection hidden="1"/>
    </xf>
    <xf numFmtId="164" fontId="12" fillId="2" borderId="8" xfId="0" applyFont="1" applyFill="1" applyBorder="1" applyAlignment="1" applyProtection="1">
      <alignment horizontal="left" vertical="center" wrapText="1" indent="1"/>
      <protection hidden="1"/>
    </xf>
    <xf numFmtId="164" fontId="12" fillId="2" borderId="32" xfId="0" applyFont="1" applyFill="1" applyBorder="1" applyAlignment="1" applyProtection="1">
      <alignment horizontal="center" vertical="center" wrapText="1"/>
      <protection hidden="1"/>
    </xf>
    <xf numFmtId="197" fontId="12" fillId="4" borderId="5" xfId="0" applyNumberFormat="1" applyFont="1" applyFill="1" applyBorder="1" applyAlignment="1" applyProtection="1">
      <alignment horizontal="center" vertical="center" wrapText="1"/>
      <protection hidden="1"/>
    </xf>
    <xf numFmtId="201" fontId="39" fillId="2" borderId="31" xfId="0" applyNumberFormat="1" applyFont="1" applyFill="1" applyBorder="1" applyAlignment="1" applyProtection="1">
      <alignment horizontal="center" vertical="center" wrapText="1"/>
      <protection hidden="1"/>
    </xf>
    <xf numFmtId="164" fontId="12" fillId="2" borderId="33" xfId="0" applyFont="1" applyFill="1" applyBorder="1" applyAlignment="1" applyProtection="1">
      <alignment horizontal="left" vertical="center" wrapText="1" indent="1"/>
      <protection hidden="1"/>
    </xf>
    <xf numFmtId="164" fontId="12" fillId="2" borderId="34" xfId="0" applyFont="1" applyFill="1" applyBorder="1" applyAlignment="1" applyProtection="1">
      <alignment horizontal="center" vertical="center" wrapText="1"/>
      <protection hidden="1"/>
    </xf>
    <xf numFmtId="195" fontId="12" fillId="4" borderId="6" xfId="0" applyNumberFormat="1" applyFont="1" applyFill="1" applyBorder="1" applyAlignment="1" applyProtection="1">
      <alignment horizontal="center" vertical="center" wrapText="1"/>
      <protection hidden="1"/>
    </xf>
    <xf numFmtId="202" fontId="39" fillId="2" borderId="31" xfId="0" applyNumberFormat="1" applyFont="1" applyFill="1" applyBorder="1" applyAlignment="1" applyProtection="1">
      <alignment horizontal="center" vertical="center" wrapText="1"/>
      <protection hidden="1"/>
    </xf>
    <xf numFmtId="199" fontId="12" fillId="4" borderId="6" xfId="0" applyNumberFormat="1" applyFont="1" applyFill="1" applyBorder="1" applyAlignment="1" applyProtection="1">
      <alignment horizontal="center" vertical="center" wrapText="1"/>
      <protection hidden="1"/>
    </xf>
    <xf numFmtId="203" fontId="39" fillId="2" borderId="31" xfId="0" applyNumberFormat="1" applyFont="1" applyFill="1" applyBorder="1" applyAlignment="1" applyProtection="1">
      <alignment horizontal="center" vertical="center" wrapText="1"/>
      <protection hidden="1"/>
    </xf>
    <xf numFmtId="164" fontId="40" fillId="2" borderId="0" xfId="0" applyFont="1" applyFill="1" applyBorder="1" applyAlignment="1" applyProtection="1">
      <alignment horizontal="center" vertical="center"/>
      <protection hidden="1"/>
    </xf>
    <xf numFmtId="164" fontId="9" fillId="2" borderId="0" xfId="0" applyFont="1" applyFill="1" applyBorder="1" applyAlignment="1" applyProtection="1">
      <alignment horizontal="left" vertical="center"/>
      <protection hidden="1"/>
    </xf>
    <xf numFmtId="174" fontId="12" fillId="4" borderId="35" xfId="0" applyNumberFormat="1" applyFont="1" applyFill="1" applyBorder="1" applyAlignment="1" applyProtection="1">
      <alignment horizontal="center" vertical="center" wrapText="1"/>
      <protection hidden="1"/>
    </xf>
    <xf numFmtId="174" fontId="13" fillId="2" borderId="0" xfId="0" applyNumberFormat="1" applyFont="1" applyFill="1" applyBorder="1" applyAlignment="1" applyProtection="1">
      <alignment horizontal="center" vertical="center" wrapText="1"/>
      <protection hidden="1"/>
    </xf>
    <xf numFmtId="174" fontId="12" fillId="4" borderId="36" xfId="0" applyNumberFormat="1" applyFont="1" applyFill="1" applyBorder="1" applyAlignment="1" applyProtection="1">
      <alignment horizontal="center" vertical="center" wrapText="1"/>
      <protection hidden="1"/>
    </xf>
    <xf numFmtId="204" fontId="12" fillId="4" borderId="36" xfId="0" applyNumberFormat="1" applyFont="1" applyFill="1" applyBorder="1" applyAlignment="1" applyProtection="1">
      <alignment horizontal="center" vertical="center" wrapText="1"/>
      <protection hidden="1"/>
    </xf>
    <xf numFmtId="204" fontId="13" fillId="2" borderId="0" xfId="0" applyNumberFormat="1" applyFont="1" applyFill="1" applyBorder="1" applyAlignment="1" applyProtection="1">
      <alignment horizontal="center" vertical="center" wrapText="1"/>
      <protection hidden="1"/>
    </xf>
    <xf numFmtId="164" fontId="12" fillId="2" borderId="3" xfId="0" applyFont="1" applyFill="1" applyBorder="1" applyAlignment="1" applyProtection="1">
      <alignment horizontal="left" vertical="center" wrapText="1" indent="7"/>
      <protection hidden="1"/>
    </xf>
    <xf numFmtId="204" fontId="12" fillId="4" borderId="37" xfId="0" applyNumberFormat="1" applyFont="1" applyFill="1" applyBorder="1" applyAlignment="1" applyProtection="1">
      <alignment horizontal="center" vertical="center" wrapText="1"/>
      <protection hidden="1"/>
    </xf>
    <xf numFmtId="164" fontId="0" fillId="2" borderId="0" xfId="0" applyFont="1" applyFill="1" applyAlignment="1" applyProtection="1">
      <alignment vertical="center"/>
      <protection/>
    </xf>
    <xf numFmtId="164" fontId="0" fillId="2" borderId="0" xfId="0" applyFont="1" applyFill="1" applyAlignment="1" applyProtection="1">
      <alignment horizontal="center" vertical="center" wrapText="1"/>
      <protection/>
    </xf>
    <xf numFmtId="164" fontId="0" fillId="0" borderId="0" xfId="0" applyFont="1" applyFill="1" applyAlignment="1" applyProtection="1">
      <alignment vertical="center"/>
      <protection/>
    </xf>
    <xf numFmtId="164" fontId="1" fillId="2" borderId="0" xfId="0" applyFont="1" applyFill="1" applyAlignment="1" applyProtection="1">
      <alignment horizontal="left" vertical="center" wrapText="1"/>
      <protection/>
    </xf>
    <xf numFmtId="164" fontId="1" fillId="2" borderId="0" xfId="0" applyFont="1" applyFill="1" applyBorder="1" applyAlignment="1" applyProtection="1">
      <alignment horizontal="left" vertical="center" wrapText="1"/>
      <protection/>
    </xf>
    <xf numFmtId="164" fontId="10" fillId="2" borderId="0" xfId="0" applyFont="1" applyFill="1" applyBorder="1" applyAlignment="1" applyProtection="1">
      <alignment vertical="center" wrapText="1"/>
      <protection/>
    </xf>
    <xf numFmtId="164" fontId="10" fillId="2" borderId="0" xfId="0" applyFont="1" applyFill="1" applyBorder="1" applyAlignment="1" applyProtection="1">
      <alignment wrapText="1"/>
      <protection/>
    </xf>
    <xf numFmtId="164" fontId="7" fillId="5" borderId="0" xfId="0" applyFont="1" applyFill="1" applyBorder="1" applyAlignment="1" applyProtection="1">
      <alignment horizontal="center" vertical="center"/>
      <protection/>
    </xf>
    <xf numFmtId="164" fontId="26" fillId="2" borderId="0" xfId="0" applyFont="1" applyFill="1" applyBorder="1" applyAlignment="1" applyProtection="1">
      <alignment horizontal="left" vertical="center" wrapText="1"/>
      <protection/>
    </xf>
    <xf numFmtId="164" fontId="12" fillId="0" borderId="5" xfId="0" applyFont="1" applyBorder="1" applyAlignment="1" applyProtection="1">
      <alignment horizontal="center" vertical="center" wrapText="1"/>
      <protection/>
    </xf>
    <xf numFmtId="164" fontId="12" fillId="0" borderId="7" xfId="0" applyFont="1" applyBorder="1" applyAlignment="1" applyProtection="1">
      <alignment horizontal="center" vertical="center" wrapText="1"/>
      <protection/>
    </xf>
    <xf numFmtId="164" fontId="8" fillId="2" borderId="1" xfId="0" applyFont="1" applyFill="1" applyBorder="1" applyAlignment="1" applyProtection="1">
      <alignment horizontal="left" vertical="center" wrapText="1"/>
      <protection/>
    </xf>
    <xf numFmtId="205" fontId="13" fillId="3" borderId="35" xfId="0" applyNumberFormat="1" applyFont="1" applyFill="1" applyBorder="1" applyAlignment="1" applyProtection="1">
      <alignment horizontal="center" vertical="center" wrapText="1"/>
      <protection locked="0"/>
    </xf>
    <xf numFmtId="206" fontId="13" fillId="3" borderId="35" xfId="0" applyNumberFormat="1" applyFont="1" applyFill="1" applyBorder="1" applyAlignment="1" applyProtection="1">
      <alignment horizontal="center" vertical="center" wrapText="1"/>
      <protection locked="0"/>
    </xf>
    <xf numFmtId="164" fontId="41" fillId="2" borderId="0" xfId="0" applyFont="1" applyFill="1" applyBorder="1" applyAlignment="1" applyProtection="1">
      <alignment horizontal="center" vertical="center" wrapText="1"/>
      <protection/>
    </xf>
    <xf numFmtId="164" fontId="8" fillId="2" borderId="2" xfId="0" applyFont="1" applyFill="1" applyBorder="1" applyAlignment="1" applyProtection="1">
      <alignment horizontal="left" vertical="center" wrapText="1" indent="5"/>
      <protection/>
    </xf>
    <xf numFmtId="206" fontId="13" fillId="3" borderId="36" xfId="0" applyNumberFormat="1" applyFont="1" applyFill="1" applyBorder="1" applyAlignment="1" applyProtection="1">
      <alignment horizontal="center" vertical="center" wrapText="1"/>
      <protection locked="0"/>
    </xf>
    <xf numFmtId="205" fontId="13" fillId="3" borderId="36" xfId="0" applyNumberFormat="1" applyFont="1" applyFill="1" applyBorder="1" applyAlignment="1" applyProtection="1">
      <alignment horizontal="center" vertical="center" wrapText="1"/>
      <protection locked="0"/>
    </xf>
    <xf numFmtId="164" fontId="8" fillId="2" borderId="29" xfId="0" applyFont="1" applyFill="1" applyBorder="1" applyAlignment="1" applyProtection="1">
      <alignment horizontal="left" vertical="center" wrapText="1"/>
      <protection/>
    </xf>
    <xf numFmtId="181" fontId="0" fillId="2" borderId="0" xfId="0" applyNumberFormat="1" applyFont="1" applyFill="1" applyAlignment="1" applyProtection="1">
      <alignment vertical="center"/>
      <protection/>
    </xf>
    <xf numFmtId="205" fontId="13" fillId="3" borderId="37" xfId="0" applyNumberFormat="1" applyFont="1" applyFill="1" applyBorder="1" applyAlignment="1" applyProtection="1">
      <alignment horizontal="center" vertical="center" wrapText="1"/>
      <protection locked="0"/>
    </xf>
    <xf numFmtId="206" fontId="13" fillId="3" borderId="37" xfId="0" applyNumberFormat="1" applyFont="1" applyFill="1" applyBorder="1" applyAlignment="1" applyProtection="1">
      <alignment horizontal="center" vertical="center" wrapText="1"/>
      <protection locked="0"/>
    </xf>
    <xf numFmtId="164" fontId="8" fillId="2" borderId="0" xfId="0" applyFont="1" applyFill="1" applyAlignment="1" applyProtection="1">
      <alignment horizontal="center" vertical="center" wrapText="1"/>
      <protection/>
    </xf>
    <xf numFmtId="207" fontId="13" fillId="3" borderId="35" xfId="0" applyNumberFormat="1" applyFont="1" applyFill="1" applyBorder="1" applyAlignment="1" applyProtection="1">
      <alignment horizontal="center" vertical="center"/>
      <protection locked="0"/>
    </xf>
    <xf numFmtId="168" fontId="13" fillId="3" borderId="37" xfId="0" applyNumberFormat="1" applyFont="1" applyFill="1" applyBorder="1" applyAlignment="1" applyProtection="1">
      <alignment horizontal="center" vertical="center"/>
      <protection locked="0"/>
    </xf>
    <xf numFmtId="207" fontId="13" fillId="2" borderId="0" xfId="0" applyNumberFormat="1" applyFont="1" applyFill="1" applyBorder="1" applyAlignment="1" applyProtection="1">
      <alignment horizontal="center" vertical="center"/>
      <protection/>
    </xf>
    <xf numFmtId="164" fontId="8" fillId="2" borderId="8" xfId="0" applyFont="1" applyFill="1" applyBorder="1" applyAlignment="1" applyProtection="1">
      <alignment horizontal="left" vertical="center" wrapText="1"/>
      <protection/>
    </xf>
    <xf numFmtId="183" fontId="13" fillId="3" borderId="5" xfId="0" applyNumberFormat="1" applyFont="1" applyFill="1" applyBorder="1" applyAlignment="1" applyProtection="1">
      <alignment horizontal="center" vertical="center"/>
      <protection locked="0"/>
    </xf>
    <xf numFmtId="208" fontId="13" fillId="2" borderId="0" xfId="0" applyNumberFormat="1" applyFont="1" applyFill="1" applyBorder="1" applyAlignment="1" applyProtection="1">
      <alignment horizontal="center" vertical="center"/>
      <protection locked="0"/>
    </xf>
    <xf numFmtId="164" fontId="42" fillId="2" borderId="0" xfId="20" applyNumberFormat="1" applyFill="1" applyBorder="1" applyAlignment="1" applyProtection="1">
      <alignment vertical="center"/>
      <protection/>
    </xf>
    <xf numFmtId="164" fontId="0" fillId="0" borderId="0" xfId="0" applyFont="1" applyFill="1" applyBorder="1" applyAlignment="1" applyProtection="1">
      <alignment vertical="center"/>
      <protection/>
    </xf>
    <xf numFmtId="164" fontId="8" fillId="2" borderId="15" xfId="0" applyFont="1" applyFill="1" applyBorder="1" applyAlignment="1" applyProtection="1">
      <alignment vertical="center"/>
      <protection/>
    </xf>
    <xf numFmtId="164" fontId="26" fillId="2" borderId="9" xfId="0" applyFont="1" applyFill="1" applyBorder="1" applyAlignment="1" applyProtection="1">
      <alignment horizontal="left" vertical="center" wrapText="1"/>
      <protection/>
    </xf>
    <xf numFmtId="203" fontId="13" fillId="3" borderId="5" xfId="0" applyNumberFormat="1" applyFont="1" applyFill="1" applyBorder="1" applyAlignment="1" applyProtection="1">
      <alignment horizontal="center" vertical="center"/>
      <protection locked="0"/>
    </xf>
    <xf numFmtId="164" fontId="43" fillId="2" borderId="6" xfId="20" applyNumberFormat="1" applyFont="1" applyFill="1" applyBorder="1" applyAlignment="1" applyProtection="1">
      <alignment horizontal="left" vertical="center" wrapText="1"/>
      <protection/>
    </xf>
    <xf numFmtId="164" fontId="43" fillId="2" borderId="0" xfId="20" applyNumberFormat="1" applyFont="1" applyFill="1" applyBorder="1" applyAlignment="1" applyProtection="1">
      <alignment horizontal="left" vertical="center" wrapText="1"/>
      <protection/>
    </xf>
    <xf numFmtId="207" fontId="32" fillId="0" borderId="0" xfId="0" applyNumberFormat="1" applyFont="1" applyFill="1" applyBorder="1" applyAlignment="1" applyProtection="1">
      <alignment horizontal="center" vertical="center"/>
      <protection/>
    </xf>
    <xf numFmtId="164" fontId="11" fillId="2" borderId="0" xfId="0" applyFont="1" applyFill="1" applyAlignment="1" applyProtection="1">
      <alignment horizontal="left" vertical="center"/>
      <protection/>
    </xf>
    <xf numFmtId="164" fontId="44" fillId="2" borderId="0" xfId="0" applyFont="1" applyFill="1" applyAlignment="1" applyProtection="1">
      <alignment horizontal="left" vertical="center" wrapText="1"/>
      <protection/>
    </xf>
    <xf numFmtId="164" fontId="0" fillId="2" borderId="0" xfId="0" applyFont="1" applyFill="1" applyAlignment="1" applyProtection="1">
      <alignment vertical="center"/>
      <protection hidden="1"/>
    </xf>
    <xf numFmtId="164" fontId="12" fillId="2" borderId="27" xfId="0" applyFont="1" applyFill="1" applyBorder="1" applyAlignment="1" applyProtection="1">
      <alignment horizontal="left" vertical="center" wrapText="1"/>
      <protection hidden="1"/>
    </xf>
    <xf numFmtId="209" fontId="45" fillId="4" borderId="1" xfId="0" applyNumberFormat="1" applyFont="1" applyFill="1" applyBorder="1" applyAlignment="1" applyProtection="1">
      <alignment horizontal="center" vertical="center"/>
      <protection hidden="1"/>
    </xf>
    <xf numFmtId="164" fontId="24" fillId="2" borderId="5" xfId="0" applyFont="1" applyFill="1" applyBorder="1" applyAlignment="1" applyProtection="1">
      <alignment horizontal="center" vertical="center" wrapText="1"/>
      <protection hidden="1"/>
    </xf>
    <xf numFmtId="183" fontId="46" fillId="4" borderId="5" xfId="0" applyNumberFormat="1" applyFont="1" applyFill="1" applyBorder="1" applyAlignment="1" applyProtection="1">
      <alignment horizontal="center" vertical="center"/>
      <protection hidden="1"/>
    </xf>
    <xf numFmtId="164" fontId="0" fillId="0" borderId="0" xfId="0" applyFont="1" applyFill="1" applyAlignment="1" applyProtection="1">
      <alignment vertical="center"/>
      <protection hidden="1"/>
    </xf>
    <xf numFmtId="184" fontId="0" fillId="0" borderId="0" xfId="0" applyNumberFormat="1" applyFont="1" applyFill="1" applyAlignment="1" applyProtection="1">
      <alignment vertical="center"/>
      <protection hidden="1"/>
    </xf>
    <xf numFmtId="164" fontId="12" fillId="2" borderId="28" xfId="0" applyFont="1" applyFill="1" applyBorder="1" applyAlignment="1" applyProtection="1">
      <alignment horizontal="left" vertical="center" wrapText="1"/>
      <protection hidden="1"/>
    </xf>
    <xf numFmtId="205" fontId="13" fillId="4" borderId="2" xfId="0" applyNumberFormat="1" applyFont="1" applyFill="1" applyBorder="1" applyAlignment="1" applyProtection="1">
      <alignment horizontal="center" vertical="center"/>
      <protection hidden="1"/>
    </xf>
    <xf numFmtId="168" fontId="13" fillId="4" borderId="2" xfId="0" applyNumberFormat="1" applyFont="1" applyFill="1" applyBorder="1" applyAlignment="1" applyProtection="1">
      <alignment horizontal="center" vertical="center"/>
      <protection hidden="1"/>
    </xf>
    <xf numFmtId="164" fontId="12" fillId="2" borderId="3" xfId="0" applyFont="1" applyFill="1" applyBorder="1" applyAlignment="1" applyProtection="1">
      <alignment horizontal="left" vertical="center" wrapText="1"/>
      <protection hidden="1"/>
    </xf>
    <xf numFmtId="183" fontId="13" fillId="4" borderId="3" xfId="0" applyNumberFormat="1" applyFont="1" applyFill="1" applyBorder="1" applyAlignment="1" applyProtection="1">
      <alignment horizontal="center" vertical="center"/>
      <protection hidden="1"/>
    </xf>
    <xf numFmtId="164" fontId="12" fillId="2" borderId="0" xfId="0" applyFont="1" applyFill="1" applyAlignment="1" applyProtection="1">
      <alignment horizontal="center" vertical="center" wrapText="1"/>
      <protection/>
    </xf>
    <xf numFmtId="164" fontId="13" fillId="0" borderId="0" xfId="0" applyFont="1" applyFill="1" applyAlignment="1" applyProtection="1">
      <alignment horizontal="center" vertical="center"/>
      <protection/>
    </xf>
    <xf numFmtId="164" fontId="4" fillId="2" borderId="0" xfId="0" applyFont="1" applyFill="1" applyAlignment="1" applyProtection="1">
      <alignment horizontal="center" vertical="center" wrapText="1"/>
      <protection/>
    </xf>
    <xf numFmtId="164" fontId="32" fillId="2" borderId="0" xfId="0" applyFont="1" applyFill="1" applyAlignment="1" applyProtection="1">
      <alignment horizontal="center" vertical="center"/>
      <protection/>
    </xf>
    <xf numFmtId="164" fontId="12" fillId="2" borderId="0" xfId="0" applyFont="1" applyFill="1" applyBorder="1" applyAlignment="1" applyProtection="1">
      <alignment horizontal="right" vertical="center" wrapText="1"/>
      <protection/>
    </xf>
    <xf numFmtId="164" fontId="10" fillId="7" borderId="0" xfId="0" applyFont="1" applyFill="1" applyBorder="1" applyAlignment="1" applyProtection="1">
      <alignment horizontal="center" vertical="center" wrapText="1"/>
      <protection hidden="1"/>
    </xf>
    <xf numFmtId="164" fontId="4" fillId="2" borderId="0" xfId="0" applyFont="1" applyFill="1" applyAlignment="1" applyProtection="1">
      <alignment horizontal="left" vertical="center" wrapText="1"/>
      <protection/>
    </xf>
    <xf numFmtId="175" fontId="12" fillId="7" borderId="1" xfId="0" applyNumberFormat="1" applyFont="1" applyFill="1" applyBorder="1" applyAlignment="1" applyProtection="1">
      <alignment horizontal="left" vertical="center"/>
      <protection hidden="1"/>
    </xf>
    <xf numFmtId="175" fontId="13" fillId="7" borderId="35" xfId="0" applyNumberFormat="1" applyFont="1" applyFill="1" applyBorder="1" applyAlignment="1" applyProtection="1">
      <alignment horizontal="center" vertical="center"/>
      <protection hidden="1"/>
    </xf>
    <xf numFmtId="184" fontId="0" fillId="2" borderId="0" xfId="0" applyNumberFormat="1" applyFont="1" applyFill="1" applyAlignment="1" applyProtection="1">
      <alignment vertical="center"/>
      <protection/>
    </xf>
    <xf numFmtId="176" fontId="13" fillId="3" borderId="1" xfId="0" applyNumberFormat="1" applyFont="1" applyFill="1" applyBorder="1" applyAlignment="1" applyProtection="1">
      <alignment horizontal="center" vertical="center"/>
      <protection locked="0"/>
    </xf>
    <xf numFmtId="195" fontId="12" fillId="7" borderId="2" xfId="0" applyNumberFormat="1" applyFont="1" applyFill="1" applyBorder="1" applyAlignment="1" applyProtection="1">
      <alignment horizontal="left" vertical="center"/>
      <protection hidden="1"/>
    </xf>
    <xf numFmtId="210" fontId="13" fillId="7" borderId="36" xfId="0" applyNumberFormat="1" applyFont="1" applyFill="1" applyBorder="1" applyAlignment="1" applyProtection="1">
      <alignment horizontal="center" vertical="center"/>
      <protection hidden="1"/>
    </xf>
    <xf numFmtId="184" fontId="0" fillId="0" borderId="0" xfId="0" applyNumberFormat="1" applyFont="1" applyAlignment="1" applyProtection="1">
      <alignment vertical="center"/>
      <protection/>
    </xf>
    <xf numFmtId="184" fontId="13" fillId="3" borderId="2" xfId="0" applyNumberFormat="1" applyFont="1" applyFill="1" applyBorder="1" applyAlignment="1" applyProtection="1">
      <alignment horizontal="center" vertical="center"/>
      <protection locked="0"/>
    </xf>
    <xf numFmtId="184" fontId="0" fillId="0" borderId="0" xfId="0" applyNumberFormat="1" applyFont="1" applyFill="1" applyAlignment="1" applyProtection="1">
      <alignment vertical="center"/>
      <protection/>
    </xf>
    <xf numFmtId="197" fontId="12" fillId="7" borderId="29" xfId="0" applyNumberFormat="1" applyFont="1" applyFill="1" applyBorder="1" applyAlignment="1" applyProtection="1">
      <alignment horizontal="left" vertical="center"/>
      <protection hidden="1"/>
    </xf>
    <xf numFmtId="211" fontId="13" fillId="7" borderId="38" xfId="0" applyNumberFormat="1" applyFont="1" applyFill="1" applyBorder="1" applyAlignment="1" applyProtection="1">
      <alignment horizontal="center" vertical="center"/>
      <protection hidden="1"/>
    </xf>
    <xf numFmtId="195" fontId="12" fillId="7" borderId="3" xfId="0" applyNumberFormat="1" applyFont="1" applyFill="1" applyBorder="1" applyAlignment="1" applyProtection="1">
      <alignment horizontal="left" vertical="center"/>
      <protection hidden="1"/>
    </xf>
    <xf numFmtId="199" fontId="13" fillId="7" borderId="37" xfId="0" applyNumberFormat="1" applyFont="1" applyFill="1" applyBorder="1" applyAlignment="1" applyProtection="1">
      <alignment horizontal="center" vertical="center"/>
      <protection hidden="1"/>
    </xf>
    <xf numFmtId="184" fontId="13" fillId="3" borderId="3" xfId="0" applyNumberFormat="1" applyFont="1" applyFill="1" applyBorder="1" applyAlignment="1" applyProtection="1">
      <alignment horizontal="center" vertical="center"/>
      <protection locked="0"/>
    </xf>
    <xf numFmtId="164" fontId="26" fillId="2" borderId="0" xfId="0" applyFont="1" applyFill="1" applyBorder="1" applyAlignment="1" applyProtection="1">
      <alignment horizontal="center" vertical="center" wrapText="1"/>
      <protection/>
    </xf>
    <xf numFmtId="197" fontId="32" fillId="2" borderId="0" xfId="0" applyNumberFormat="1" applyFont="1" applyFill="1" applyBorder="1" applyAlignment="1" applyProtection="1">
      <alignment horizontal="center" vertical="center"/>
      <protection/>
    </xf>
    <xf numFmtId="164" fontId="32" fillId="2" borderId="0" xfId="0" applyFont="1" applyFill="1" applyBorder="1" applyAlignment="1" applyProtection="1">
      <alignment horizontal="right" vertical="center"/>
      <protection/>
    </xf>
    <xf numFmtId="164" fontId="0" fillId="2" borderId="0" xfId="0" applyFont="1" applyFill="1" applyAlignment="1" applyProtection="1">
      <alignment horizontal="left" vertical="center" wrapText="1"/>
      <protection/>
    </xf>
    <xf numFmtId="168" fontId="0" fillId="2" borderId="0" xfId="0" applyNumberFormat="1" applyFont="1" applyFill="1" applyAlignment="1" applyProtection="1">
      <alignment horizontal="center" vertical="center"/>
      <protection/>
    </xf>
    <xf numFmtId="164" fontId="0" fillId="2" borderId="0" xfId="0" applyFont="1" applyFill="1" applyBorder="1" applyAlignment="1" applyProtection="1">
      <alignment vertical="center"/>
      <protection hidden="1"/>
    </xf>
    <xf numFmtId="164" fontId="12" fillId="2" borderId="5" xfId="0" applyFont="1" applyFill="1" applyBorder="1" applyAlignment="1" applyProtection="1">
      <alignment horizontal="center" vertical="center"/>
      <protection hidden="1"/>
    </xf>
    <xf numFmtId="164" fontId="47" fillId="2" borderId="0" xfId="0" applyFont="1" applyFill="1" applyBorder="1" applyAlignment="1" applyProtection="1">
      <alignment vertical="center"/>
      <protection hidden="1"/>
    </xf>
    <xf numFmtId="164" fontId="12" fillId="2" borderId="12" xfId="0" applyFont="1" applyFill="1" applyBorder="1" applyAlignment="1" applyProtection="1">
      <alignment horizontal="center" vertical="center"/>
      <protection hidden="1"/>
    </xf>
    <xf numFmtId="164" fontId="12" fillId="2" borderId="12" xfId="0" applyFont="1" applyFill="1" applyBorder="1" applyAlignment="1" applyProtection="1">
      <alignment horizontal="center" vertical="center" wrapText="1"/>
      <protection hidden="1"/>
    </xf>
    <xf numFmtId="164" fontId="12" fillId="2" borderId="1" xfId="0" applyFont="1" applyFill="1" applyBorder="1" applyAlignment="1" applyProtection="1">
      <alignment horizontal="left" vertical="center" indent="9"/>
      <protection hidden="1"/>
    </xf>
    <xf numFmtId="212" fontId="13" fillId="4" borderId="1" xfId="0" applyNumberFormat="1" applyFont="1" applyFill="1" applyBorder="1" applyAlignment="1" applyProtection="1">
      <alignment horizontal="center" vertical="center"/>
      <protection hidden="1"/>
    </xf>
    <xf numFmtId="213" fontId="0" fillId="2" borderId="0" xfId="0" applyNumberFormat="1" applyFont="1" applyFill="1" applyBorder="1" applyAlignment="1" applyProtection="1">
      <alignment horizontal="center" vertical="center"/>
      <protection hidden="1"/>
    </xf>
    <xf numFmtId="164" fontId="12" fillId="2" borderId="2" xfId="0" applyFont="1" applyFill="1" applyBorder="1" applyAlignment="1" applyProtection="1">
      <alignment horizontal="left" vertical="center" wrapText="1" indent="9"/>
      <protection hidden="1"/>
    </xf>
    <xf numFmtId="212" fontId="13" fillId="4" borderId="2" xfId="0" applyNumberFormat="1" applyFont="1" applyFill="1" applyBorder="1" applyAlignment="1" applyProtection="1">
      <alignment horizontal="center" vertical="center"/>
      <protection hidden="1"/>
    </xf>
    <xf numFmtId="164" fontId="12" fillId="2" borderId="3" xfId="0" applyFont="1" applyFill="1" applyBorder="1" applyAlignment="1" applyProtection="1">
      <alignment horizontal="left" vertical="center" wrapText="1" indent="9"/>
      <protection hidden="1"/>
    </xf>
    <xf numFmtId="212" fontId="13" fillId="4" borderId="3" xfId="0" applyNumberFormat="1" applyFont="1" applyFill="1" applyBorder="1" applyAlignment="1" applyProtection="1">
      <alignment horizontal="center" vertical="center"/>
      <protection hidden="1"/>
    </xf>
    <xf numFmtId="164" fontId="0" fillId="2" borderId="0" xfId="0" applyFont="1" applyFill="1" applyAlignment="1" applyProtection="1">
      <alignment horizontal="center" vertical="center" wrapText="1"/>
      <protection hidden="1"/>
    </xf>
  </cellXfs>
  <cellStyles count="9">
    <cellStyle name="Normal" xfId="0"/>
    <cellStyle name="Comma" xfId="15"/>
    <cellStyle name="Comma [0]" xfId="16"/>
    <cellStyle name="Currency" xfId="17"/>
    <cellStyle name="Currency [0]" xfId="18"/>
    <cellStyle name="Percent" xfId="19"/>
    <cellStyle name="Hyperlink" xfId="20"/>
    <cellStyle name="Normal 2" xfId="21"/>
    <cellStyle name="Pourcentage 3" xfId="22"/>
  </cellStyles>
  <dxfs count="4">
    <dxf>
      <font>
        <b val="0"/>
        <color rgb="FFFF0000"/>
      </font>
      <border/>
    </dxf>
    <dxf>
      <font>
        <b val="0"/>
        <color rgb="FF000000"/>
      </font>
      <border/>
    </dxf>
    <dxf>
      <font>
        <b val="0"/>
        <color rgb="FFFFFFFF"/>
      </font>
      <fill>
        <patternFill patternType="solid">
          <fgColor rgb="FF993300"/>
          <bgColor rgb="FFFF0000"/>
        </patternFill>
      </fill>
      <border/>
    </dxf>
    <dxf>
      <font>
        <b val="0"/>
        <color rgb="FF000000"/>
      </font>
      <fill>
        <patternFill patternType="solid">
          <fgColor rgb="FFCCFFFF"/>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00EF00"/>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466725</xdr:rowOff>
    </xdr:from>
    <xdr:to>
      <xdr:col>10</xdr:col>
      <xdr:colOff>1238250</xdr:colOff>
      <xdr:row>2</xdr:row>
      <xdr:rowOff>4352925</xdr:rowOff>
    </xdr:to>
    <xdr:sp fLocksText="0">
      <xdr:nvSpPr>
        <xdr:cNvPr id="1" name="Text Box 2"/>
        <xdr:cNvSpPr txBox="1">
          <a:spLocks noChangeArrowheads="1"/>
        </xdr:cNvSpPr>
      </xdr:nvSpPr>
      <xdr:spPr>
        <a:xfrm>
          <a:off x="38100" y="466725"/>
          <a:ext cx="13182600" cy="4524375"/>
        </a:xfrm>
        <a:prstGeom prst="rect">
          <a:avLst/>
        </a:prstGeom>
        <a:solidFill>
          <a:srgbClr val="FFFFFF"/>
        </a:solidFill>
        <a:ln w="9360" cmpd="sng">
          <a:solidFill>
            <a:srgbClr val="000000"/>
          </a:solidFill>
          <a:headEnd type="none"/>
          <a:tailEnd type="none"/>
        </a:ln>
      </xdr:spPr>
      <xdr:txBody>
        <a:bodyPr vertOverflow="clip" wrap="square" lIns="45720" tIns="31680" rIns="45720" bIns="31680" anchor="ctr"/>
        <a:p>
          <a:pPr algn="l">
            <a:defRPr/>
          </a:pPr>
          <a:r>
            <a:rPr lang="en-US" cap="none" sz="1100" b="0" i="0" u="none" baseline="0">
              <a:solidFill>
                <a:srgbClr val="000000"/>
              </a:solidFill>
              <a:latin typeface="Arial"/>
              <a:ea typeface="Arial"/>
              <a:cs typeface="Arial"/>
            </a:rPr>
            <a:t>Cette grille reproduit les comptes de classe 6 du compte de résultat d’une entreprise. Elle permet d’estimer les coûts d’entretien-réparations et de structure des véhicules étudiés dans le simulateur. 
</a:t>
          </a:r>
          <a:r>
            <a:rPr lang="en-US" cap="none" sz="1100" b="0" i="0" u="sng" baseline="0">
              <a:solidFill>
                <a:srgbClr val="000000"/>
              </a:solidFill>
              <a:latin typeface="Arial"/>
              <a:ea typeface="Arial"/>
              <a:cs typeface="Arial"/>
            </a:rPr>
            <a:t>Périmètre transport étudié :
</a:t>
          </a:r>
          <a:r>
            <a:rPr lang="en-US" cap="none" sz="1100" b="0" i="0" u="none" baseline="0">
              <a:solidFill>
                <a:srgbClr val="000000"/>
              </a:solidFill>
              <a:latin typeface="Arial"/>
              <a:ea typeface="Arial"/>
              <a:cs typeface="Arial"/>
            </a:rPr>
            <a:t>Les coûts saisis en colonnes D et E doivent se rapporter à l’activité transport de l’entreprise.
En pratique, les coûts inscrits dans les comptes de classe 6 d’une entreprise polyvalente sont souvent indissociables par secteur d’activité (transports, logistique, stockage, lavage de véhicules, vente de carburant, …). L’utilisateur doit alors déterminer la méthode adaptée pour rapporter les coûts à l’activité transport de l’entreprise. 2 méthodes sont possibles :
1- Par identification et exclusion des postes hors champs (stockage, logistique…).
2- Par prorata d’activité (exemple : par rapport % CA transport / CA total). Pour cette dernière méthode, saisir des clés de répartition en cellules D5 et D6. Par défaut, ces paramètres sont fixés à 100%.
Saisir le kilométrage du parc du périmètre transport analysé (cellules D55, E55) et le nombre de véhicules en exploitation correspondant (cellule D57), afin de rapporter les coûts annuels obtenus par kilomètre et par véhicule.
</a:t>
          </a:r>
          <a:r>
            <a:rPr lang="en-US" cap="none" sz="1100" b="0" i="0" u="sng" baseline="0">
              <a:solidFill>
                <a:srgbClr val="000000"/>
              </a:solidFill>
              <a:latin typeface="Arial"/>
              <a:ea typeface="Arial"/>
              <a:cs typeface="Arial"/>
            </a:rPr>
            <a:t>Coefficient d’actualisation :
</a:t>
          </a:r>
          <a:r>
            <a:rPr lang="en-US" cap="none" sz="1100" b="0" i="0" u="none" baseline="0">
              <a:solidFill>
                <a:srgbClr val="000000"/>
              </a:solidFill>
              <a:latin typeface="Arial"/>
              <a:ea typeface="Arial"/>
              <a:cs typeface="Arial"/>
            </a:rPr>
            <a:t>Le coefficient d’actualisation (cellule J6) permet d’intégrer l'évolution des coûts entre la date de l'étude et la date de clôture des bilans comptables analysés dans la grille. Par défaut, ce paramètre est fixé à 0 %.
</a:t>
          </a:r>
          <a:r>
            <a:rPr lang="en-US" cap="none" sz="1100" b="0" i="0" u="sng" baseline="0">
              <a:solidFill>
                <a:srgbClr val="000000"/>
              </a:solidFill>
              <a:latin typeface="Arial"/>
              <a:ea typeface="Arial"/>
              <a:cs typeface="Arial"/>
            </a:rPr>
            <a:t>Retraitement des coûts :
</a:t>
          </a:r>
          <a:r>
            <a:rPr lang="en-US" cap="none" sz="1100" b="0" i="0" u="none" baseline="0">
              <a:solidFill>
                <a:srgbClr val="000000"/>
              </a:solidFill>
              <a:latin typeface="Arial"/>
              <a:ea typeface="Arial"/>
              <a:cs typeface="Arial"/>
            </a:rPr>
            <a:t>Saisir en colonnes D et E les charges de classe 6 pour les deux dernières années disponibles. Certains postes doivent être retraités :
60 1 : achats de carburants à exclure.
61 2 &amp; 3 : financement du matériel de transport à exclure.
61 4 &amp; 6 : entrepôt ou autre foncier dédié à des activités hors transport à exclure.
61 7 : achats de pneumatiques PL à exclure.
61 10 à 12 : assurance flotte et marchandises à exclure.
62 5 : frais de déplacement des conducteurs à exclure.
62 9 : autoroutes à exclure.
63 2 : cotisations inscrites sur la feuille de paye (effort de construction, formation, etc.) sont à exclure.
64 Salaires bruts annuels + primes + cotisations employeurs du personnel sédentaire, y compris direction (conducteurs à exclure).
66 1 : charges financières hors financement du matériel de transport.
68 Dotation de l’exercice de la feuille 6 de la liasse fiscale (matériel de transport à exclure).
</a:t>
          </a:r>
          <a:r>
            <a:rPr lang="en-US" cap="none" sz="1100" b="0" i="0" u="sng" baseline="0">
              <a:solidFill>
                <a:srgbClr val="000000"/>
              </a:solidFill>
              <a:latin typeface="Arial"/>
              <a:ea typeface="Arial"/>
              <a:cs typeface="Arial"/>
            </a:rPr>
            <a:t>Affectation des coûts :
</a:t>
          </a:r>
          <a:r>
            <a:rPr lang="en-US" cap="none" sz="1100" b="0" i="0" u="none" baseline="0">
              <a:solidFill>
                <a:srgbClr val="000000"/>
              </a:solidFill>
              <a:latin typeface="Arial"/>
              <a:ea typeface="Arial"/>
              <a:cs typeface="Arial"/>
            </a:rPr>
            <a:t>Affecter ces coûts entre l'entretien-réparations et les coûts de structure. Saisir en colonne F, le % à imputer à l'entretien-réparations (% coûts de structure = 100% - % entretien-réparations).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Feuil2">
    <tabColor indexed="55"/>
  </sheetPr>
  <dimension ref="A1:A1"/>
  <sheetViews>
    <sheetView showGridLines="0" showRowColHeaders="0" tabSelected="1" workbookViewId="0" topLeftCell="A1">
      <selection activeCell="M6" sqref="M6"/>
    </sheetView>
  </sheetViews>
  <sheetFormatPr defaultColWidth="11.421875" defaultRowHeight="12.75"/>
  <cols>
    <col min="1" max="16384" width="11.421875" style="1" customWidth="1"/>
  </cols>
  <sheetData/>
  <sheetProtection sheet="1" selectLockedCells="1" selectUnlockedCells="1"/>
  <printOptions/>
  <pageMargins left="0.7" right="0.7" top="0.75" bottom="0.75" header="0.5118055555555555" footer="0.5118055555555555"/>
  <pageSetup horizontalDpi="300" verticalDpi="300" orientation="portrait" paperSize="9" scale="97"/>
  <rowBreaks count="2" manualBreakCount="2">
    <brk id="54" max="255" man="1"/>
    <brk id="107" max="255" man="1"/>
  </rowBreaks>
  <legacyDrawing r:id="rId4"/>
  <oleObjects>
    <oleObject progId="" shapeId="21148594" r:id="rId1"/>
    <oleObject progId="" shapeId="21148622" r:id="rId2"/>
    <oleObject progId="" shapeId="21148650" r:id="rId3"/>
  </oleObjects>
</worksheet>
</file>

<file path=xl/worksheets/sheet2.xml><?xml version="1.0" encoding="utf-8"?>
<worksheet xmlns="http://schemas.openxmlformats.org/spreadsheetml/2006/main" xmlns:r="http://schemas.openxmlformats.org/officeDocument/2006/relationships">
  <sheetPr codeName="Feuil4">
    <tabColor indexed="13"/>
  </sheetPr>
  <dimension ref="A1:L100"/>
  <sheetViews>
    <sheetView showGridLines="0" showRowColHeaders="0" zoomScale="80" zoomScaleNormal="80" zoomScaleSheetLayoutView="100" workbookViewId="0" topLeftCell="A1">
      <selection activeCell="C6" sqref="C6"/>
    </sheetView>
  </sheetViews>
  <sheetFormatPr defaultColWidth="1.1484375" defaultRowHeight="26.25" customHeight="1" zeroHeight="1"/>
  <cols>
    <col min="1" max="1" width="1.57421875" style="2" customWidth="1"/>
    <col min="2" max="2" width="41.57421875" style="2" customWidth="1"/>
    <col min="3" max="3" width="43.57421875" style="3" customWidth="1"/>
    <col min="4" max="4" width="41.57421875" style="3" customWidth="1"/>
    <col min="5" max="5" width="41.57421875" style="2" customWidth="1"/>
    <col min="6" max="6" width="2.57421875" style="2" customWidth="1"/>
    <col min="7" max="8" width="11.421875" style="2" customWidth="1"/>
    <col min="9" max="16384" width="0" style="2" hidden="1" customWidth="1"/>
  </cols>
  <sheetData>
    <row r="1" spans="1:6" s="5" customFormat="1" ht="26.25" customHeight="1">
      <c r="A1" s="4" t="s">
        <v>0</v>
      </c>
      <c r="C1" s="6"/>
      <c r="E1" s="7"/>
      <c r="F1" s="8"/>
    </row>
    <row r="2" spans="1:6" ht="26.25" customHeight="1">
      <c r="A2" s="9"/>
      <c r="B2" s="10"/>
      <c r="C2" s="11"/>
      <c r="D2" s="12"/>
      <c r="E2" s="10"/>
      <c r="F2" s="13"/>
    </row>
    <row r="3" spans="2:5" ht="26.25" customHeight="1">
      <c r="B3" s="14"/>
      <c r="D3" s="15" t="s">
        <v>1</v>
      </c>
      <c r="E3" s="16" t="s">
        <v>2</v>
      </c>
    </row>
    <row r="4" spans="2:5" ht="26.25" customHeight="1">
      <c r="B4" s="14"/>
      <c r="D4" s="15" t="s">
        <v>3</v>
      </c>
      <c r="E4" s="17" t="s">
        <v>4</v>
      </c>
    </row>
    <row r="5" spans="2:5" ht="26.25" customHeight="1">
      <c r="B5" s="14"/>
      <c r="C5" s="10"/>
      <c r="E5" s="18" t="s">
        <v>5</v>
      </c>
    </row>
    <row r="6" spans="2:4" ht="26.25" customHeight="1">
      <c r="B6" s="15" t="s">
        <v>6</v>
      </c>
      <c r="C6" s="19" t="s">
        <v>7</v>
      </c>
      <c r="D6" s="19"/>
    </row>
    <row r="7" ht="26.25" customHeight="1">
      <c r="B7" s="10"/>
    </row>
    <row r="8" spans="2:5" ht="26.25" customHeight="1">
      <c r="B8" s="20" t="s">
        <v>8</v>
      </c>
      <c r="C8" s="20"/>
      <c r="D8" s="20"/>
      <c r="E8" s="20"/>
    </row>
    <row r="9" spans="2:5" ht="26.25" customHeight="1">
      <c r="B9" s="21"/>
      <c r="C9" s="21"/>
      <c r="D9" s="21"/>
      <c r="E9" s="21"/>
    </row>
    <row r="10" spans="2:5" s="22" customFormat="1" ht="26.25" customHeight="1">
      <c r="B10" s="23" t="s">
        <v>9</v>
      </c>
      <c r="C10" s="23"/>
      <c r="D10" s="24">
        <v>30000</v>
      </c>
      <c r="E10" s="25"/>
    </row>
    <row r="11" spans="2:5" s="22" customFormat="1" ht="26.25" customHeight="1">
      <c r="B11" s="26" t="s">
        <v>10</v>
      </c>
      <c r="C11" s="26"/>
      <c r="D11" s="27">
        <v>15000</v>
      </c>
      <c r="E11" s="25"/>
    </row>
    <row r="12" spans="2:5" s="22" customFormat="1" ht="26.25" customHeight="1">
      <c r="B12" s="28" t="s">
        <v>11</v>
      </c>
      <c r="C12" s="28"/>
      <c r="D12" s="29">
        <v>0</v>
      </c>
      <c r="E12" s="30"/>
    </row>
    <row r="13" spans="2:5" s="22" customFormat="1" ht="26.25" customHeight="1">
      <c r="B13" s="28" t="s">
        <v>12</v>
      </c>
      <c r="C13" s="28"/>
      <c r="D13" s="31">
        <v>220</v>
      </c>
      <c r="E13" s="32"/>
    </row>
    <row r="14" spans="2:5" s="22" customFormat="1" ht="26.25" customHeight="1">
      <c r="B14" s="26" t="s">
        <v>13</v>
      </c>
      <c r="C14" s="26"/>
      <c r="D14" s="33" t="s">
        <v>14</v>
      </c>
      <c r="E14" s="34"/>
    </row>
    <row r="15" spans="2:5" s="22" customFormat="1" ht="26.25" customHeight="1">
      <c r="B15" s="26" t="s">
        <v>15</v>
      </c>
      <c r="C15" s="26"/>
      <c r="D15" s="29">
        <v>5.5</v>
      </c>
      <c r="E15" s="30"/>
    </row>
    <row r="16" spans="2:5" s="22" customFormat="1" ht="26.25" customHeight="1">
      <c r="B16" s="35" t="s">
        <v>16</v>
      </c>
      <c r="C16" s="35"/>
      <c r="D16" s="36">
        <v>100</v>
      </c>
      <c r="E16" s="37"/>
    </row>
    <row r="17" spans="2:5" s="22" customFormat="1" ht="26.25" customHeight="1">
      <c r="B17" s="38"/>
      <c r="C17" s="38"/>
      <c r="D17" s="37"/>
      <c r="E17" s="37"/>
    </row>
    <row r="18" spans="2:5" ht="26.25" customHeight="1">
      <c r="B18" s="20" t="s">
        <v>17</v>
      </c>
      <c r="C18" s="20"/>
      <c r="D18" s="20"/>
      <c r="E18" s="20"/>
    </row>
    <row r="19" spans="2:5" ht="26.25" customHeight="1">
      <c r="B19" s="21"/>
      <c r="C19" s="21"/>
      <c r="D19" s="21"/>
      <c r="E19" s="21"/>
    </row>
    <row r="20" spans="2:5" ht="26.25" customHeight="1">
      <c r="B20" s="39" t="s">
        <v>18</v>
      </c>
      <c r="C20" s="39"/>
      <c r="D20" s="39"/>
      <c r="E20" s="39"/>
    </row>
    <row r="21" spans="2:3" ht="6.75" customHeight="1">
      <c r="B21" s="40"/>
      <c r="C21" s="2"/>
    </row>
    <row r="22" spans="2:5" ht="26.25" customHeight="1">
      <c r="B22" s="41" t="s">
        <v>19</v>
      </c>
      <c r="C22" s="41"/>
      <c r="D22" s="42">
        <v>50</v>
      </c>
      <c r="E22" s="43"/>
    </row>
    <row r="23" spans="2:12" ht="26.25" customHeight="1">
      <c r="B23" s="44" t="s">
        <v>20</v>
      </c>
      <c r="C23" s="44"/>
      <c r="D23" s="45">
        <v>1.17</v>
      </c>
      <c r="E23" s="46"/>
      <c r="L23" s="47"/>
    </row>
    <row r="24" spans="2:5" ht="26.25" customHeight="1">
      <c r="B24" s="28" t="s">
        <v>21</v>
      </c>
      <c r="C24" s="28"/>
      <c r="D24" s="48">
        <v>50</v>
      </c>
      <c r="E24" s="37"/>
    </row>
    <row r="25" spans="2:5" ht="26.25" customHeight="1">
      <c r="B25" s="49" t="s">
        <v>22</v>
      </c>
      <c r="C25" s="49"/>
      <c r="D25" s="50">
        <v>1.04</v>
      </c>
      <c r="E25" s="46"/>
    </row>
    <row r="26" spans="2:5" ht="24.75" customHeight="1">
      <c r="B26" s="51"/>
      <c r="C26" s="51"/>
      <c r="D26" s="52"/>
      <c r="E26" s="46"/>
    </row>
    <row r="27" spans="2:5" ht="26.25" customHeight="1">
      <c r="B27" s="39" t="s">
        <v>23</v>
      </c>
      <c r="C27" s="39"/>
      <c r="D27" s="39"/>
      <c r="E27" s="39"/>
    </row>
    <row r="28" s="2" customFormat="1" ht="10.5" customHeight="1">
      <c r="B28" s="53"/>
    </row>
    <row r="29" spans="2:5" ht="26.25" customHeight="1">
      <c r="B29" s="54"/>
      <c r="C29" s="55" t="s">
        <v>24</v>
      </c>
      <c r="D29" s="56" t="s">
        <v>25</v>
      </c>
      <c r="E29" s="55" t="s">
        <v>26</v>
      </c>
    </row>
    <row r="30" spans="2:5" ht="26.25" customHeight="1">
      <c r="B30" s="41" t="s">
        <v>27</v>
      </c>
      <c r="C30" s="57">
        <v>10</v>
      </c>
      <c r="D30" s="58">
        <v>400</v>
      </c>
      <c r="E30" s="59">
        <v>25000</v>
      </c>
    </row>
    <row r="31" spans="2:5" ht="26.25" customHeight="1">
      <c r="B31" s="60" t="s">
        <v>28</v>
      </c>
      <c r="C31" s="61"/>
      <c r="D31" s="62"/>
      <c r="E31" s="63"/>
    </row>
    <row r="32" s="2" customFormat="1" ht="9" customHeight="1">
      <c r="C32" s="64"/>
    </row>
    <row r="33" spans="2:6" ht="26.25" customHeight="1">
      <c r="B33" s="65" t="s">
        <v>29</v>
      </c>
      <c r="C33" s="65"/>
      <c r="D33" s="66">
        <v>0.25</v>
      </c>
      <c r="E33" s="66"/>
      <c r="F33" s="67"/>
    </row>
    <row r="34" spans="2:6" ht="26.25" customHeight="1">
      <c r="B34" s="68"/>
      <c r="C34" s="68"/>
      <c r="D34" s="69"/>
      <c r="E34" s="69"/>
      <c r="F34" s="67"/>
    </row>
    <row r="35" spans="2:6" ht="26.25" customHeight="1">
      <c r="B35" s="39" t="s">
        <v>30</v>
      </c>
      <c r="C35" s="39"/>
      <c r="D35" s="39"/>
      <c r="E35" s="39"/>
      <c r="F35" s="67"/>
    </row>
    <row r="36" spans="2:4" ht="9" customHeight="1">
      <c r="B36" s="70"/>
      <c r="C36" s="68"/>
      <c r="D36" s="69"/>
    </row>
    <row r="37" spans="2:5" ht="26.25" customHeight="1">
      <c r="B37" s="71" t="s">
        <v>31</v>
      </c>
      <c r="C37" s="71"/>
      <c r="D37" s="72">
        <v>8000</v>
      </c>
      <c r="E37" s="73"/>
    </row>
    <row r="38" spans="2:3" s="2" customFormat="1" ht="26.25" customHeight="1">
      <c r="B38" s="74"/>
      <c r="C38" s="74"/>
    </row>
    <row r="39" spans="2:5" s="22" customFormat="1" ht="26.25" customHeight="1">
      <c r="B39" s="20" t="s">
        <v>32</v>
      </c>
      <c r="C39" s="20"/>
      <c r="D39" s="20"/>
      <c r="E39" s="20"/>
    </row>
    <row r="40" spans="2:4" ht="26.25" customHeight="1">
      <c r="B40" s="75"/>
      <c r="C40" s="75"/>
      <c r="D40" s="76"/>
    </row>
    <row r="41" spans="2:5" ht="26.25" customHeight="1">
      <c r="B41" s="39" t="s">
        <v>33</v>
      </c>
      <c r="C41" s="39"/>
      <c r="D41" s="39"/>
      <c r="E41" s="39"/>
    </row>
    <row r="42" spans="2:5" ht="9.75" customHeight="1">
      <c r="B42" s="77"/>
      <c r="C42" s="77"/>
      <c r="D42" s="77"/>
      <c r="E42" s="77"/>
    </row>
    <row r="43" spans="2:4" ht="26.25" customHeight="1">
      <c r="B43" s="78" t="s">
        <v>34</v>
      </c>
      <c r="C43" s="78"/>
      <c r="D43" s="79">
        <v>10</v>
      </c>
    </row>
    <row r="44" spans="2:3" ht="8.25" customHeight="1">
      <c r="B44" s="80"/>
      <c r="C44" s="2"/>
    </row>
    <row r="45" spans="2:5" ht="26.25" customHeight="1">
      <c r="B45" s="81" t="s">
        <v>35</v>
      </c>
      <c r="C45" s="81"/>
      <c r="D45" s="81"/>
      <c r="E45" s="82">
        <v>2</v>
      </c>
    </row>
    <row r="46" spans="2:5" ht="26.25" customHeight="1">
      <c r="B46" s="83" t="s">
        <v>36</v>
      </c>
      <c r="C46" s="83"/>
      <c r="D46" s="83" t="s">
        <v>37</v>
      </c>
      <c r="E46" s="83"/>
    </row>
    <row r="47" spans="2:5" ht="26.25" customHeight="1">
      <c r="B47" s="84" t="s">
        <v>38</v>
      </c>
      <c r="C47" s="85"/>
      <c r="D47" s="84" t="s">
        <v>39</v>
      </c>
      <c r="E47" s="85">
        <v>170000</v>
      </c>
    </row>
    <row r="48" spans="2:11" ht="26.25" customHeight="1">
      <c r="B48" s="86" t="s">
        <v>40</v>
      </c>
      <c r="C48" s="87"/>
      <c r="D48" s="86" t="s">
        <v>41</v>
      </c>
      <c r="E48" s="88">
        <v>60</v>
      </c>
      <c r="K48" s="89"/>
    </row>
    <row r="49" spans="2:11" ht="26.25" customHeight="1">
      <c r="B49" s="86" t="s">
        <v>42</v>
      </c>
      <c r="C49" s="90"/>
      <c r="D49" s="91" t="s">
        <v>43</v>
      </c>
      <c r="E49" s="87">
        <v>1900</v>
      </c>
      <c r="K49" s="92"/>
    </row>
    <row r="50" spans="2:11" ht="26.25" customHeight="1">
      <c r="B50" s="86" t="s">
        <v>44</v>
      </c>
      <c r="C50" s="88"/>
      <c r="D50" s="91" t="s">
        <v>45</v>
      </c>
      <c r="E50" s="87">
        <v>17000</v>
      </c>
      <c r="K50" s="89"/>
    </row>
    <row r="51" spans="2:5" ht="26.25" customHeight="1">
      <c r="B51" s="93" t="s">
        <v>46</v>
      </c>
      <c r="C51" s="62"/>
      <c r="D51" s="94" t="s">
        <v>47</v>
      </c>
      <c r="E51" s="62">
        <v>30000</v>
      </c>
    </row>
    <row r="52" s="2" customFormat="1" ht="26.25" customHeight="1">
      <c r="B52" s="70"/>
    </row>
    <row r="53" spans="2:5" ht="26.25" customHeight="1">
      <c r="B53" s="39" t="s">
        <v>48</v>
      </c>
      <c r="C53" s="39"/>
      <c r="D53" s="39"/>
      <c r="E53" s="39"/>
    </row>
    <row r="54" spans="2:5" ht="6.75" customHeight="1">
      <c r="B54" s="77"/>
      <c r="C54" s="77"/>
      <c r="D54" s="77"/>
      <c r="E54" s="77"/>
    </row>
    <row r="55" spans="2:4" ht="26.25" customHeight="1">
      <c r="B55" s="71" t="s">
        <v>49</v>
      </c>
      <c r="C55" s="71"/>
      <c r="D55" s="79"/>
    </row>
    <row r="56" spans="2:3" ht="10.5" customHeight="1">
      <c r="B56" s="80"/>
      <c r="C56" s="2"/>
    </row>
    <row r="57" spans="2:5" ht="26.25" customHeight="1">
      <c r="B57" s="81" t="s">
        <v>50</v>
      </c>
      <c r="C57" s="81"/>
      <c r="D57" s="81"/>
      <c r="E57" s="82"/>
    </row>
    <row r="58" spans="2:5" ht="26.25" customHeight="1">
      <c r="B58" s="83" t="s">
        <v>36</v>
      </c>
      <c r="C58" s="83"/>
      <c r="D58" s="83" t="s">
        <v>37</v>
      </c>
      <c r="E58" s="83"/>
    </row>
    <row r="59" spans="2:5" ht="26.25" customHeight="1">
      <c r="B59" s="84" t="s">
        <v>51</v>
      </c>
      <c r="C59" s="85"/>
      <c r="D59" s="84" t="s">
        <v>52</v>
      </c>
      <c r="E59" s="85"/>
    </row>
    <row r="60" spans="2:11" ht="26.25" customHeight="1">
      <c r="B60" s="86" t="s">
        <v>40</v>
      </c>
      <c r="C60" s="87"/>
      <c r="D60" s="86" t="s">
        <v>41</v>
      </c>
      <c r="E60" s="88"/>
      <c r="K60" s="89"/>
    </row>
    <row r="61" spans="2:11" ht="26.25" customHeight="1">
      <c r="B61" s="86" t="s">
        <v>42</v>
      </c>
      <c r="C61" s="90"/>
      <c r="D61" s="91" t="s">
        <v>43</v>
      </c>
      <c r="E61" s="87"/>
      <c r="K61" s="92"/>
    </row>
    <row r="62" spans="2:12" ht="26.25" customHeight="1">
      <c r="B62" s="86" t="s">
        <v>44</v>
      </c>
      <c r="C62" s="88"/>
      <c r="D62" s="91" t="s">
        <v>45</v>
      </c>
      <c r="E62" s="87"/>
      <c r="K62" s="89"/>
      <c r="L62" s="89"/>
    </row>
    <row r="63" spans="2:5" ht="26.25" customHeight="1">
      <c r="B63" s="93" t="s">
        <v>46</v>
      </c>
      <c r="C63" s="62"/>
      <c r="D63" s="94" t="s">
        <v>47</v>
      </c>
      <c r="E63" s="62"/>
    </row>
    <row r="64" s="2" customFormat="1" ht="26.25" customHeight="1">
      <c r="B64" s="70"/>
    </row>
    <row r="65" spans="2:5" ht="26.25" customHeight="1">
      <c r="B65" s="39" t="s">
        <v>53</v>
      </c>
      <c r="C65" s="39"/>
      <c r="D65" s="39"/>
      <c r="E65" s="39"/>
    </row>
    <row r="66" s="2" customFormat="1" ht="8.25" customHeight="1">
      <c r="B66" s="53"/>
    </row>
    <row r="67" spans="2:5" ht="26.25" customHeight="1">
      <c r="B67" s="41" t="s">
        <v>54</v>
      </c>
      <c r="C67" s="41"/>
      <c r="D67" s="95">
        <v>2000</v>
      </c>
      <c r="E67" s="73"/>
    </row>
    <row r="68" spans="2:5" ht="26.25" customHeight="1">
      <c r="B68" s="49" t="s">
        <v>55</v>
      </c>
      <c r="C68" s="49"/>
      <c r="D68" s="62">
        <v>500</v>
      </c>
      <c r="E68" s="73"/>
    </row>
    <row r="69" spans="2:4" ht="26.25" customHeight="1">
      <c r="B69" s="74"/>
      <c r="C69" s="74"/>
      <c r="D69" s="96"/>
    </row>
    <row r="70" spans="2:5" ht="26.25" customHeight="1">
      <c r="B70" s="39" t="s">
        <v>56</v>
      </c>
      <c r="C70" s="39"/>
      <c r="D70" s="39"/>
      <c r="E70" s="39"/>
    </row>
    <row r="71" spans="2:4" ht="7.5" customHeight="1">
      <c r="B71" s="74"/>
      <c r="C71" s="74"/>
      <c r="D71" s="96"/>
    </row>
    <row r="72" spans="2:5" ht="26.25" customHeight="1">
      <c r="B72" s="71" t="s">
        <v>57</v>
      </c>
      <c r="C72" s="71"/>
      <c r="D72" s="72">
        <v>10000</v>
      </c>
      <c r="E72" s="97"/>
    </row>
    <row r="73" ht="26.25" customHeight="1"/>
    <row r="74" spans="2:5" ht="26.25" customHeight="1">
      <c r="B74" s="20" t="s">
        <v>58</v>
      </c>
      <c r="C74" s="20"/>
      <c r="D74" s="20"/>
      <c r="E74" s="20"/>
    </row>
    <row r="75" spans="2:3" s="2" customFormat="1" ht="7.5" customHeight="1">
      <c r="B75" s="98"/>
      <c r="C75" s="21"/>
    </row>
    <row r="76" spans="3:5" ht="26.25" customHeight="1">
      <c r="C76" s="99"/>
      <c r="D76" s="99"/>
      <c r="E76" s="100"/>
    </row>
    <row r="77" spans="2:5" ht="26.25" customHeight="1">
      <c r="B77" s="41" t="s">
        <v>59</v>
      </c>
      <c r="C77" s="41"/>
      <c r="D77" s="101">
        <v>1</v>
      </c>
      <c r="E77" s="67"/>
    </row>
    <row r="78" spans="2:5" ht="26.25" customHeight="1">
      <c r="B78" s="102" t="s">
        <v>60</v>
      </c>
      <c r="C78" s="102"/>
      <c r="D78" s="31">
        <v>200</v>
      </c>
      <c r="E78" s="32"/>
    </row>
    <row r="79" spans="2:11" ht="26.25" customHeight="1">
      <c r="B79" s="102" t="s">
        <v>61</v>
      </c>
      <c r="C79" s="102"/>
      <c r="D79" s="103">
        <v>169</v>
      </c>
      <c r="E79" s="104"/>
      <c r="K79" s="105"/>
    </row>
    <row r="80" spans="2:11" ht="26.25" customHeight="1">
      <c r="B80" s="102" t="s">
        <v>62</v>
      </c>
      <c r="C80" s="102"/>
      <c r="D80" s="106">
        <v>100</v>
      </c>
      <c r="E80" s="104"/>
      <c r="K80" s="105"/>
    </row>
    <row r="81" spans="2:11" ht="26.25" customHeight="1">
      <c r="B81" s="102" t="s">
        <v>63</v>
      </c>
      <c r="C81" s="102"/>
      <c r="D81" s="29">
        <v>20</v>
      </c>
      <c r="E81" s="30"/>
      <c r="K81" s="105"/>
    </row>
    <row r="82" spans="2:11" ht="26.25" customHeight="1">
      <c r="B82" s="102" t="s">
        <v>64</v>
      </c>
      <c r="C82" s="102"/>
      <c r="D82" s="87">
        <v>1800</v>
      </c>
      <c r="E82" s="73"/>
      <c r="K82" s="105"/>
    </row>
    <row r="83" spans="2:5" ht="26.25" customHeight="1">
      <c r="B83" s="102" t="s">
        <v>65</v>
      </c>
      <c r="C83" s="102"/>
      <c r="D83" s="87">
        <v>200</v>
      </c>
      <c r="E83" s="73"/>
    </row>
    <row r="84" spans="2:5" ht="26.25" customHeight="1">
      <c r="B84" s="102" t="s">
        <v>66</v>
      </c>
      <c r="C84" s="102"/>
      <c r="D84" s="48">
        <v>15</v>
      </c>
      <c r="E84" s="37"/>
    </row>
    <row r="85" spans="2:5" ht="26.25" customHeight="1">
      <c r="B85" s="102" t="s">
        <v>67</v>
      </c>
      <c r="C85" s="102"/>
      <c r="D85" s="87">
        <v>14</v>
      </c>
      <c r="E85" s="73"/>
    </row>
    <row r="86" spans="2:5" ht="26.25" customHeight="1">
      <c r="B86" s="94" t="s">
        <v>68</v>
      </c>
      <c r="C86" s="94"/>
      <c r="D86" s="107">
        <v>12</v>
      </c>
      <c r="E86" s="30"/>
    </row>
    <row r="87" spans="2:5" ht="26.25" customHeight="1">
      <c r="B87" s="51"/>
      <c r="C87" s="51"/>
      <c r="D87" s="30"/>
      <c r="E87" s="30"/>
    </row>
    <row r="88" spans="2:5" ht="26.25" customHeight="1">
      <c r="B88" s="20" t="s">
        <v>69</v>
      </c>
      <c r="C88" s="20"/>
      <c r="D88" s="20"/>
      <c r="E88" s="20"/>
    </row>
    <row r="89" spans="2:5" ht="26.25" customHeight="1">
      <c r="B89" s="108"/>
      <c r="C89" s="51"/>
      <c r="D89" s="30"/>
      <c r="E89" s="30"/>
    </row>
    <row r="90" spans="2:5" ht="26.25" customHeight="1">
      <c r="B90" s="65" t="s">
        <v>70</v>
      </c>
      <c r="C90" s="65"/>
      <c r="D90" s="109"/>
      <c r="E90" s="30"/>
    </row>
    <row r="91" spans="2:5" ht="26.25" customHeight="1">
      <c r="B91" s="23" t="s">
        <v>71</v>
      </c>
      <c r="C91" s="23"/>
      <c r="D91" s="57"/>
      <c r="E91" s="110"/>
    </row>
    <row r="92" spans="2:5" ht="26.25" customHeight="1">
      <c r="B92" s="111">
        <f>"Nombre d'unité "&amp;D91&amp;" utilisé par an"</f>
        <v>0</v>
      </c>
      <c r="C92" s="111"/>
      <c r="D92" s="112"/>
      <c r="E92" s="30"/>
    </row>
    <row r="93" spans="2:5" ht="26.25" customHeight="1">
      <c r="B93" s="65" t="s">
        <v>72</v>
      </c>
      <c r="C93" s="65"/>
      <c r="D93" s="72"/>
      <c r="E93" s="113"/>
    </row>
    <row r="94" spans="2:5" ht="26.25" customHeight="1">
      <c r="B94" s="51"/>
      <c r="C94" s="51"/>
      <c r="D94" s="30"/>
      <c r="E94" s="30"/>
    </row>
    <row r="95" spans="2:5" s="114" customFormat="1" ht="26.25" customHeight="1">
      <c r="B95" s="20" t="s">
        <v>73</v>
      </c>
      <c r="C95" s="20"/>
      <c r="D95" s="20"/>
      <c r="E95" s="20"/>
    </row>
    <row r="96" spans="2:5" s="114" customFormat="1" ht="5.25" customHeight="1">
      <c r="B96" s="115"/>
      <c r="C96" s="115"/>
      <c r="D96" s="115"/>
      <c r="E96" s="115"/>
    </row>
    <row r="97" spans="2:5" s="114" customFormat="1" ht="26.25" customHeight="1">
      <c r="B97" s="116" t="s">
        <v>74</v>
      </c>
      <c r="C97" s="115"/>
      <c r="D97" s="117"/>
      <c r="E97" s="115"/>
    </row>
    <row r="98" spans="2:6" s="114" customFormat="1" ht="16.5" customHeight="1">
      <c r="B98" s="118" t="s">
        <v>75</v>
      </c>
      <c r="C98" s="119"/>
      <c r="D98" s="120">
        <f>D79/D81*D78*D77/D13</f>
        <v>7.681818181818181</v>
      </c>
      <c r="E98" s="121"/>
      <c r="F98" s="122"/>
    </row>
    <row r="99" spans="2:5" s="114" customFormat="1" ht="16.5" customHeight="1">
      <c r="B99" s="118" t="s">
        <v>76</v>
      </c>
      <c r="C99" s="123"/>
      <c r="D99" s="120">
        <f>D80/D81*D78*D77/D13</f>
        <v>4.545454545454546</v>
      </c>
      <c r="E99" s="124"/>
    </row>
    <row r="100" spans="2:5" s="114" customFormat="1" ht="16.5" customHeight="1">
      <c r="B100" s="118" t="s">
        <v>77</v>
      </c>
      <c r="C100" s="123"/>
      <c r="D100" s="125">
        <f>D10/(D80/D81*D78*D77)</f>
        <v>30</v>
      </c>
      <c r="E100" s="124"/>
    </row>
    <row r="101" ht="7.5" customHeight="1"/>
    <row r="102" ht="26.25" customHeight="1"/>
    <row r="107" ht="7.5" customHeight="1" hidden="1"/>
  </sheetData>
  <sheetProtection sheet="1" objects="1" scenarios="1" formatCells="0"/>
  <mergeCells count="53">
    <mergeCell ref="C6:D6"/>
    <mergeCell ref="B8:E8"/>
    <mergeCell ref="B10:C10"/>
    <mergeCell ref="B11:C11"/>
    <mergeCell ref="B12:C12"/>
    <mergeCell ref="B13:C13"/>
    <mergeCell ref="B14:C14"/>
    <mergeCell ref="B15:C15"/>
    <mergeCell ref="B16:C16"/>
    <mergeCell ref="B18:E18"/>
    <mergeCell ref="B20:E20"/>
    <mergeCell ref="B22:C22"/>
    <mergeCell ref="B23:C23"/>
    <mergeCell ref="B24:C24"/>
    <mergeCell ref="B25:C25"/>
    <mergeCell ref="B27:E27"/>
    <mergeCell ref="B33:C33"/>
    <mergeCell ref="D33:E33"/>
    <mergeCell ref="B35:E35"/>
    <mergeCell ref="B37:C37"/>
    <mergeCell ref="B39:E39"/>
    <mergeCell ref="B41:E41"/>
    <mergeCell ref="B43:C43"/>
    <mergeCell ref="B45:D45"/>
    <mergeCell ref="B46:C46"/>
    <mergeCell ref="D46:E46"/>
    <mergeCell ref="B53:E53"/>
    <mergeCell ref="B55:C55"/>
    <mergeCell ref="B57:D57"/>
    <mergeCell ref="B58:C58"/>
    <mergeCell ref="D58:E58"/>
    <mergeCell ref="B65:E65"/>
    <mergeCell ref="B67:C67"/>
    <mergeCell ref="B68:C68"/>
    <mergeCell ref="B70:E70"/>
    <mergeCell ref="B72:C72"/>
    <mergeCell ref="B74:E74"/>
    <mergeCell ref="B77:C77"/>
    <mergeCell ref="B78:C78"/>
    <mergeCell ref="B79:C79"/>
    <mergeCell ref="B80:C80"/>
    <mergeCell ref="B81:C81"/>
    <mergeCell ref="B82:C82"/>
    <mergeCell ref="B83:C83"/>
    <mergeCell ref="B84:C84"/>
    <mergeCell ref="B85:C85"/>
    <mergeCell ref="B86:C86"/>
    <mergeCell ref="B88:E88"/>
    <mergeCell ref="B90:C90"/>
    <mergeCell ref="B91:C91"/>
    <mergeCell ref="B92:C92"/>
    <mergeCell ref="B93:C93"/>
    <mergeCell ref="B95:E95"/>
  </mergeCells>
  <printOptions headings="1"/>
  <pageMargins left="0.7875" right="0.7875" top="0.7875" bottom="0.5513888888888889" header="0.5118055555555555" footer="0.2361111111111111"/>
  <pageSetup horizontalDpi="300" verticalDpi="300" orientation="portrait" paperSize="9" scale="49"/>
  <headerFooter alignWithMargins="0">
    <oddFooter>&amp;L&amp;"Verdana,Normal"&amp;14CNR_PR_Saisie des données&amp;R&amp;"Verdana,Normal"&amp;14&amp;P/&amp;N</oddFooter>
  </headerFooter>
  <rowBreaks count="1" manualBreakCount="1">
    <brk id="38" max="255" man="1"/>
  </rowBreaks>
  <legacyDrawing r:id="rId2"/>
</worksheet>
</file>

<file path=xl/worksheets/sheet3.xml><?xml version="1.0" encoding="utf-8"?>
<worksheet xmlns="http://schemas.openxmlformats.org/spreadsheetml/2006/main" xmlns:r="http://schemas.openxmlformats.org/officeDocument/2006/relationships">
  <sheetPr codeName="Feuil1">
    <tabColor indexed="13"/>
    <pageSetUpPr fitToPage="1"/>
  </sheetPr>
  <dimension ref="A1:AG132"/>
  <sheetViews>
    <sheetView showGridLines="0" showRowColHeaders="0" zoomScale="80" zoomScaleNormal="80" zoomScaleSheetLayoutView="100" workbookViewId="0" topLeftCell="A1">
      <selection activeCell="D10" sqref="D10"/>
    </sheetView>
  </sheetViews>
  <sheetFormatPr defaultColWidth="1.1484375" defaultRowHeight="12.75" zeroHeight="1"/>
  <cols>
    <col min="1" max="1" width="8.00390625" style="126" customWidth="1"/>
    <col min="2" max="2" width="7.8515625" style="126" customWidth="1"/>
    <col min="3" max="3" width="68.7109375" style="126" customWidth="1"/>
    <col min="4" max="4" width="17.28125" style="126" customWidth="1"/>
    <col min="5" max="5" width="18.140625" style="126" customWidth="1"/>
    <col min="6" max="7" width="19.8515625" style="126" customWidth="1"/>
    <col min="8" max="9" width="0" style="126" hidden="1" customWidth="1"/>
    <col min="10" max="10" width="20.00390625" style="127" customWidth="1"/>
    <col min="11" max="11" width="20.00390625" style="126" customWidth="1"/>
    <col min="12" max="12" width="1.8515625" style="128" customWidth="1"/>
    <col min="13" max="27" width="0" style="128" hidden="1" customWidth="1"/>
    <col min="28" max="28" width="0" style="129" hidden="1" customWidth="1"/>
    <col min="29" max="29" width="0" style="128" hidden="1" customWidth="1"/>
    <col min="30" max="33" width="0" style="129" hidden="1" customWidth="1"/>
    <col min="34" max="16384" width="0" style="128" hidden="1" customWidth="1"/>
  </cols>
  <sheetData>
    <row r="1" spans="1:12" ht="37.5" customHeight="1">
      <c r="A1" s="130" t="s">
        <v>78</v>
      </c>
      <c r="B1" s="131"/>
      <c r="C1" s="131"/>
      <c r="D1" s="131"/>
      <c r="E1" s="131"/>
      <c r="F1" s="131"/>
      <c r="G1" s="131"/>
      <c r="H1" s="131"/>
      <c r="I1" s="131"/>
      <c r="J1" s="132"/>
      <c r="K1" s="131"/>
      <c r="L1" s="133"/>
    </row>
    <row r="2" spans="1:12" ht="12.75">
      <c r="A2" s="131"/>
      <c r="B2" s="131"/>
      <c r="C2" s="131"/>
      <c r="D2" s="131"/>
      <c r="E2" s="131"/>
      <c r="F2" s="131"/>
      <c r="G2" s="131"/>
      <c r="H2" s="131"/>
      <c r="I2" s="131"/>
      <c r="J2" s="132"/>
      <c r="K2" s="131"/>
      <c r="L2" s="133"/>
    </row>
    <row r="3" spans="1:12" ht="373.5" customHeight="1">
      <c r="A3" s="131"/>
      <c r="B3" s="131"/>
      <c r="C3" s="131"/>
      <c r="D3" s="131"/>
      <c r="E3" s="131"/>
      <c r="F3" s="131"/>
      <c r="G3" s="131"/>
      <c r="H3" s="131"/>
      <c r="I3" s="131"/>
      <c r="J3" s="132"/>
      <c r="K3" s="131"/>
      <c r="L3" s="133"/>
    </row>
    <row r="4" spans="1:12" ht="20.25" customHeight="1">
      <c r="A4" s="131"/>
      <c r="D4" s="75" t="s">
        <v>1</v>
      </c>
      <c r="E4" s="134" t="s">
        <v>2</v>
      </c>
      <c r="G4" s="131"/>
      <c r="H4" s="131"/>
      <c r="I4" s="131"/>
      <c r="J4" s="75" t="s">
        <v>79</v>
      </c>
      <c r="K4" s="135" t="s">
        <v>4</v>
      </c>
      <c r="L4" s="133"/>
    </row>
    <row r="5" spans="1:28" s="139" customFormat="1" ht="22.5" customHeight="1">
      <c r="A5" s="133"/>
      <c r="B5" s="136" t="s">
        <v>80</v>
      </c>
      <c r="C5" s="136"/>
      <c r="D5" s="137">
        <v>1</v>
      </c>
      <c r="E5" s="133"/>
      <c r="F5" s="138"/>
      <c r="H5" s="133"/>
      <c r="I5" s="133"/>
      <c r="J5" s="133"/>
      <c r="K5" s="140"/>
      <c r="L5" s="133"/>
      <c r="P5" s="141"/>
      <c r="Q5" s="142"/>
      <c r="R5" s="142"/>
      <c r="AB5" s="143"/>
    </row>
    <row r="6" spans="1:28" s="139" customFormat="1" ht="21.75" customHeight="1">
      <c r="A6" s="133"/>
      <c r="B6" s="136" t="s">
        <v>81</v>
      </c>
      <c r="C6" s="136"/>
      <c r="D6" s="137">
        <v>1</v>
      </c>
      <c r="E6" s="133"/>
      <c r="F6" s="144" t="s">
        <v>82</v>
      </c>
      <c r="G6" s="144"/>
      <c r="H6" s="145"/>
      <c r="I6" s="145"/>
      <c r="J6" s="146">
        <v>0</v>
      </c>
      <c r="K6" s="147"/>
      <c r="L6" s="133"/>
      <c r="P6" s="141"/>
      <c r="Q6" s="142"/>
      <c r="R6" s="142"/>
      <c r="AB6" s="143"/>
    </row>
    <row r="7" spans="1:28" s="139" customFormat="1" ht="10.5" customHeight="1">
      <c r="A7" s="148"/>
      <c r="B7" s="148"/>
      <c r="C7" s="133"/>
      <c r="D7" s="133"/>
      <c r="E7" s="133"/>
      <c r="F7" s="149"/>
      <c r="G7" s="150"/>
      <c r="H7" s="151"/>
      <c r="I7" s="133"/>
      <c r="J7" s="133"/>
      <c r="K7" s="133"/>
      <c r="L7" s="133"/>
      <c r="N7" s="152"/>
      <c r="P7" s="153"/>
      <c r="Q7" s="142"/>
      <c r="R7" s="142"/>
      <c r="AB7" s="143"/>
    </row>
    <row r="8" spans="1:28" s="139" customFormat="1" ht="30" customHeight="1">
      <c r="A8" s="154"/>
      <c r="B8" s="154"/>
      <c r="C8" s="154"/>
      <c r="D8" s="155" t="s">
        <v>83</v>
      </c>
      <c r="E8" s="155" t="s">
        <v>84</v>
      </c>
      <c r="F8" s="156" t="s">
        <v>85</v>
      </c>
      <c r="G8" s="156"/>
      <c r="H8" s="157"/>
      <c r="I8" s="157"/>
      <c r="J8" s="156" t="s">
        <v>86</v>
      </c>
      <c r="K8" s="156"/>
      <c r="L8" s="133"/>
      <c r="P8" s="158"/>
      <c r="Q8" s="159"/>
      <c r="R8" s="160"/>
      <c r="AB8" s="143"/>
    </row>
    <row r="9" spans="1:28" s="139" customFormat="1" ht="40.5" customHeight="1">
      <c r="A9" s="161" t="s">
        <v>87</v>
      </c>
      <c r="B9" s="161"/>
      <c r="C9" s="161"/>
      <c r="D9" s="162">
        <v>2017</v>
      </c>
      <c r="E9" s="163">
        <v>2016</v>
      </c>
      <c r="F9" s="164" t="s">
        <v>88</v>
      </c>
      <c r="G9" s="165" t="s">
        <v>89</v>
      </c>
      <c r="H9" s="166" t="s">
        <v>90</v>
      </c>
      <c r="I9" s="167" t="s">
        <v>91</v>
      </c>
      <c r="J9" s="168" t="s">
        <v>88</v>
      </c>
      <c r="K9" s="168" t="s">
        <v>89</v>
      </c>
      <c r="L9" s="133"/>
      <c r="P9" s="158"/>
      <c r="Q9" s="160"/>
      <c r="R9" s="160"/>
      <c r="AB9" s="143"/>
    </row>
    <row r="10" spans="1:28" s="139" customFormat="1" ht="18.75" customHeight="1">
      <c r="A10" s="169">
        <v>60</v>
      </c>
      <c r="B10" s="170">
        <v>1</v>
      </c>
      <c r="C10" s="171" t="s">
        <v>92</v>
      </c>
      <c r="D10" s="172"/>
      <c r="E10" s="172"/>
      <c r="F10" s="173"/>
      <c r="G10" s="174">
        <f aca="true" t="shared" si="0" ref="G10:G52">1-F10</f>
        <v>1</v>
      </c>
      <c r="H10" s="175">
        <f aca="true" t="shared" si="1" ref="H10:H52">IF(D10="n","",D10*F10)</f>
        <v>0</v>
      </c>
      <c r="I10" s="175">
        <f aca="true" t="shared" si="2" ref="I10:I52">IF(E10="n","",E10*F10)</f>
        <v>0</v>
      </c>
      <c r="J10" s="176">
        <f aca="true" t="shared" si="3" ref="J10:J52">IF(AND(D10="n",E10="n"),"",AVERAGE(H10:I10)*$D$6*(1+$J$6))</f>
        <v>0</v>
      </c>
      <c r="K10" s="176">
        <f aca="true" t="shared" si="4" ref="K10:K52">IF(D10="n","",D10*G10*$D$5*(1+$J$6))</f>
        <v>0</v>
      </c>
      <c r="L10" s="177"/>
      <c r="N10" s="178"/>
      <c r="P10" s="158"/>
      <c r="Q10" s="160"/>
      <c r="R10" s="160"/>
      <c r="AB10" s="143"/>
    </row>
    <row r="11" spans="1:28" s="139" customFormat="1" ht="18.75" customHeight="1">
      <c r="A11" s="169"/>
      <c r="B11" s="179">
        <v>2</v>
      </c>
      <c r="C11" s="180" t="s">
        <v>93</v>
      </c>
      <c r="D11" s="181"/>
      <c r="E11" s="181"/>
      <c r="F11" s="182"/>
      <c r="G11" s="183">
        <f t="shared" si="0"/>
        <v>1</v>
      </c>
      <c r="H11" s="184">
        <f t="shared" si="1"/>
        <v>0</v>
      </c>
      <c r="I11" s="184">
        <f t="shared" si="2"/>
        <v>0</v>
      </c>
      <c r="J11" s="185">
        <f t="shared" si="3"/>
        <v>0</v>
      </c>
      <c r="K11" s="185">
        <f t="shared" si="4"/>
        <v>0</v>
      </c>
      <c r="L11" s="177"/>
      <c r="P11" s="158"/>
      <c r="Q11" s="160"/>
      <c r="R11" s="160"/>
      <c r="AB11" s="143"/>
    </row>
    <row r="12" spans="1:28" s="139" customFormat="1" ht="18.75" customHeight="1">
      <c r="A12" s="169"/>
      <c r="B12" s="179">
        <v>3</v>
      </c>
      <c r="C12" s="180" t="s">
        <v>94</v>
      </c>
      <c r="D12" s="181"/>
      <c r="E12" s="181"/>
      <c r="F12" s="182"/>
      <c r="G12" s="183">
        <f t="shared" si="0"/>
        <v>1</v>
      </c>
      <c r="H12" s="184">
        <f t="shared" si="1"/>
        <v>0</v>
      </c>
      <c r="I12" s="184">
        <f t="shared" si="2"/>
        <v>0</v>
      </c>
      <c r="J12" s="185">
        <f t="shared" si="3"/>
        <v>0</v>
      </c>
      <c r="K12" s="185">
        <f t="shared" si="4"/>
        <v>0</v>
      </c>
      <c r="L12" s="177"/>
      <c r="AB12" s="143"/>
    </row>
    <row r="13" spans="1:28" s="139" customFormat="1" ht="18.75" customHeight="1">
      <c r="A13" s="169"/>
      <c r="B13" s="179">
        <v>4</v>
      </c>
      <c r="C13" s="180" t="s">
        <v>95</v>
      </c>
      <c r="D13" s="181"/>
      <c r="E13" s="181"/>
      <c r="F13" s="182"/>
      <c r="G13" s="183">
        <f t="shared" si="0"/>
        <v>1</v>
      </c>
      <c r="H13" s="184">
        <f t="shared" si="1"/>
        <v>0</v>
      </c>
      <c r="I13" s="184">
        <f t="shared" si="2"/>
        <v>0</v>
      </c>
      <c r="J13" s="185">
        <f t="shared" si="3"/>
        <v>0</v>
      </c>
      <c r="K13" s="185">
        <f t="shared" si="4"/>
        <v>0</v>
      </c>
      <c r="L13" s="177"/>
      <c r="AB13" s="143"/>
    </row>
    <row r="14" spans="1:28" s="139" customFormat="1" ht="18.75" customHeight="1">
      <c r="A14" s="169"/>
      <c r="B14" s="186">
        <v>5</v>
      </c>
      <c r="C14" s="187" t="s">
        <v>96</v>
      </c>
      <c r="D14" s="188"/>
      <c r="E14" s="188"/>
      <c r="F14" s="189"/>
      <c r="G14" s="190">
        <f t="shared" si="0"/>
        <v>1</v>
      </c>
      <c r="H14" s="191">
        <f t="shared" si="1"/>
        <v>0</v>
      </c>
      <c r="I14" s="191">
        <f t="shared" si="2"/>
        <v>0</v>
      </c>
      <c r="J14" s="192">
        <f t="shared" si="3"/>
        <v>0</v>
      </c>
      <c r="K14" s="192">
        <f t="shared" si="4"/>
        <v>0</v>
      </c>
      <c r="L14" s="177"/>
      <c r="AB14" s="143"/>
    </row>
    <row r="15" spans="1:28" s="139" customFormat="1" ht="18.75" customHeight="1">
      <c r="A15" s="169">
        <v>61</v>
      </c>
      <c r="B15" s="170">
        <v>1</v>
      </c>
      <c r="C15" s="171" t="s">
        <v>97</v>
      </c>
      <c r="D15" s="172"/>
      <c r="E15" s="172"/>
      <c r="F15" s="173"/>
      <c r="G15" s="174">
        <f t="shared" si="0"/>
        <v>1</v>
      </c>
      <c r="H15" s="175">
        <f t="shared" si="1"/>
        <v>0</v>
      </c>
      <c r="I15" s="175">
        <f t="shared" si="2"/>
        <v>0</v>
      </c>
      <c r="J15" s="176">
        <f t="shared" si="3"/>
        <v>0</v>
      </c>
      <c r="K15" s="176">
        <f t="shared" si="4"/>
        <v>0</v>
      </c>
      <c r="L15" s="177"/>
      <c r="AB15" s="143"/>
    </row>
    <row r="16" spans="1:28" s="139" customFormat="1" ht="18.75" customHeight="1">
      <c r="A16" s="169"/>
      <c r="B16" s="179">
        <v>2</v>
      </c>
      <c r="C16" s="180" t="s">
        <v>98</v>
      </c>
      <c r="D16" s="181"/>
      <c r="E16" s="181"/>
      <c r="F16" s="182"/>
      <c r="G16" s="183">
        <f t="shared" si="0"/>
        <v>1</v>
      </c>
      <c r="H16" s="184">
        <f t="shared" si="1"/>
        <v>0</v>
      </c>
      <c r="I16" s="184">
        <f t="shared" si="2"/>
        <v>0</v>
      </c>
      <c r="J16" s="185">
        <f t="shared" si="3"/>
        <v>0</v>
      </c>
      <c r="K16" s="185">
        <f t="shared" si="4"/>
        <v>0</v>
      </c>
      <c r="L16" s="177"/>
      <c r="AB16" s="143"/>
    </row>
    <row r="17" spans="1:28" s="139" customFormat="1" ht="18.75" customHeight="1">
      <c r="A17" s="169"/>
      <c r="B17" s="179">
        <v>3</v>
      </c>
      <c r="C17" s="180" t="s">
        <v>99</v>
      </c>
      <c r="D17" s="181"/>
      <c r="E17" s="181"/>
      <c r="F17" s="182"/>
      <c r="G17" s="183">
        <f t="shared" si="0"/>
        <v>1</v>
      </c>
      <c r="H17" s="184">
        <f t="shared" si="1"/>
        <v>0</v>
      </c>
      <c r="I17" s="184">
        <f t="shared" si="2"/>
        <v>0</v>
      </c>
      <c r="J17" s="185">
        <f t="shared" si="3"/>
        <v>0</v>
      </c>
      <c r="K17" s="185">
        <f t="shared" si="4"/>
        <v>0</v>
      </c>
      <c r="L17" s="177"/>
      <c r="AB17" s="143"/>
    </row>
    <row r="18" spans="1:28" s="139" customFormat="1" ht="18.75" customHeight="1">
      <c r="A18" s="169"/>
      <c r="B18" s="179">
        <v>4</v>
      </c>
      <c r="C18" s="180" t="s">
        <v>100</v>
      </c>
      <c r="D18" s="181"/>
      <c r="E18" s="181"/>
      <c r="F18" s="182"/>
      <c r="G18" s="183">
        <f t="shared" si="0"/>
        <v>1</v>
      </c>
      <c r="H18" s="184">
        <f t="shared" si="1"/>
        <v>0</v>
      </c>
      <c r="I18" s="184">
        <f t="shared" si="2"/>
        <v>0</v>
      </c>
      <c r="J18" s="185">
        <f t="shared" si="3"/>
        <v>0</v>
      </c>
      <c r="K18" s="185">
        <f t="shared" si="4"/>
        <v>0</v>
      </c>
      <c r="L18" s="177"/>
      <c r="AB18" s="143"/>
    </row>
    <row r="19" spans="1:28" s="139" customFormat="1" ht="18.75" customHeight="1">
      <c r="A19" s="169"/>
      <c r="B19" s="179">
        <v>5</v>
      </c>
      <c r="C19" s="180" t="s">
        <v>101</v>
      </c>
      <c r="D19" s="181"/>
      <c r="E19" s="181"/>
      <c r="F19" s="182"/>
      <c r="G19" s="183">
        <f t="shared" si="0"/>
        <v>1</v>
      </c>
      <c r="H19" s="184">
        <f t="shared" si="1"/>
        <v>0</v>
      </c>
      <c r="I19" s="184">
        <f t="shared" si="2"/>
        <v>0</v>
      </c>
      <c r="J19" s="185">
        <f t="shared" si="3"/>
        <v>0</v>
      </c>
      <c r="K19" s="185">
        <f t="shared" si="4"/>
        <v>0</v>
      </c>
      <c r="L19" s="177"/>
      <c r="AB19" s="143"/>
    </row>
    <row r="20" spans="1:12" s="139" customFormat="1" ht="18.75" customHeight="1">
      <c r="A20" s="169"/>
      <c r="B20" s="179">
        <v>6</v>
      </c>
      <c r="C20" s="180" t="s">
        <v>102</v>
      </c>
      <c r="D20" s="181"/>
      <c r="E20" s="181"/>
      <c r="F20" s="182"/>
      <c r="G20" s="183">
        <f t="shared" si="0"/>
        <v>1</v>
      </c>
      <c r="H20" s="184">
        <f t="shared" si="1"/>
        <v>0</v>
      </c>
      <c r="I20" s="184">
        <f t="shared" si="2"/>
        <v>0</v>
      </c>
      <c r="J20" s="185">
        <f t="shared" si="3"/>
        <v>0</v>
      </c>
      <c r="K20" s="185">
        <f t="shared" si="4"/>
        <v>0</v>
      </c>
      <c r="L20" s="177"/>
    </row>
    <row r="21" spans="1:12" s="139" customFormat="1" ht="18.75" customHeight="1">
      <c r="A21" s="169"/>
      <c r="B21" s="179">
        <v>7</v>
      </c>
      <c r="C21" s="180" t="s">
        <v>103</v>
      </c>
      <c r="D21" s="181"/>
      <c r="E21" s="181"/>
      <c r="F21" s="182"/>
      <c r="G21" s="183">
        <f t="shared" si="0"/>
        <v>1</v>
      </c>
      <c r="H21" s="184">
        <f t="shared" si="1"/>
        <v>0</v>
      </c>
      <c r="I21" s="184">
        <f t="shared" si="2"/>
        <v>0</v>
      </c>
      <c r="J21" s="185">
        <f t="shared" si="3"/>
        <v>0</v>
      </c>
      <c r="K21" s="185">
        <f t="shared" si="4"/>
        <v>0</v>
      </c>
      <c r="L21" s="177"/>
    </row>
    <row r="22" spans="1:28" s="139" customFormat="1" ht="18.75" customHeight="1">
      <c r="A22" s="169"/>
      <c r="B22" s="179">
        <v>8</v>
      </c>
      <c r="C22" s="180" t="s">
        <v>104</v>
      </c>
      <c r="D22" s="181"/>
      <c r="E22" s="181"/>
      <c r="F22" s="182"/>
      <c r="G22" s="183">
        <f t="shared" si="0"/>
        <v>1</v>
      </c>
      <c r="H22" s="184">
        <f t="shared" si="1"/>
        <v>0</v>
      </c>
      <c r="I22" s="184">
        <f t="shared" si="2"/>
        <v>0</v>
      </c>
      <c r="J22" s="185">
        <f t="shared" si="3"/>
        <v>0</v>
      </c>
      <c r="K22" s="185">
        <f t="shared" si="4"/>
        <v>0</v>
      </c>
      <c r="L22" s="177"/>
      <c r="AB22" s="143"/>
    </row>
    <row r="23" spans="1:28" s="139" customFormat="1" ht="18.75" customHeight="1">
      <c r="A23" s="169"/>
      <c r="B23" s="179">
        <v>9</v>
      </c>
      <c r="C23" s="180" t="s">
        <v>105</v>
      </c>
      <c r="D23" s="181"/>
      <c r="E23" s="181"/>
      <c r="F23" s="182"/>
      <c r="G23" s="183">
        <f t="shared" si="0"/>
        <v>1</v>
      </c>
      <c r="H23" s="184">
        <f t="shared" si="1"/>
        <v>0</v>
      </c>
      <c r="I23" s="184">
        <f t="shared" si="2"/>
        <v>0</v>
      </c>
      <c r="J23" s="185">
        <f t="shared" si="3"/>
        <v>0</v>
      </c>
      <c r="K23" s="185">
        <f t="shared" si="4"/>
        <v>0</v>
      </c>
      <c r="L23" s="177"/>
      <c r="AB23" s="143"/>
    </row>
    <row r="24" spans="1:28" s="139" customFormat="1" ht="18.75" customHeight="1">
      <c r="A24" s="169"/>
      <c r="B24" s="179">
        <v>10</v>
      </c>
      <c r="C24" s="180" t="s">
        <v>106</v>
      </c>
      <c r="D24" s="181"/>
      <c r="E24" s="181"/>
      <c r="F24" s="182"/>
      <c r="G24" s="183">
        <f t="shared" si="0"/>
        <v>1</v>
      </c>
      <c r="H24" s="184">
        <f t="shared" si="1"/>
        <v>0</v>
      </c>
      <c r="I24" s="184">
        <f t="shared" si="2"/>
        <v>0</v>
      </c>
      <c r="J24" s="185">
        <f t="shared" si="3"/>
        <v>0</v>
      </c>
      <c r="K24" s="185">
        <f t="shared" si="4"/>
        <v>0</v>
      </c>
      <c r="L24" s="177"/>
      <c r="AB24" s="143"/>
    </row>
    <row r="25" spans="1:28" s="139" customFormat="1" ht="18.75" customHeight="1">
      <c r="A25" s="169"/>
      <c r="B25" s="179">
        <v>11</v>
      </c>
      <c r="C25" s="180" t="s">
        <v>107</v>
      </c>
      <c r="D25" s="181"/>
      <c r="E25" s="181"/>
      <c r="F25" s="182"/>
      <c r="G25" s="183">
        <f t="shared" si="0"/>
        <v>1</v>
      </c>
      <c r="H25" s="184">
        <f t="shared" si="1"/>
        <v>0</v>
      </c>
      <c r="I25" s="184">
        <f t="shared" si="2"/>
        <v>0</v>
      </c>
      <c r="J25" s="185">
        <f t="shared" si="3"/>
        <v>0</v>
      </c>
      <c r="K25" s="185">
        <f t="shared" si="4"/>
        <v>0</v>
      </c>
      <c r="L25" s="177"/>
      <c r="AB25" s="143"/>
    </row>
    <row r="26" spans="1:28" s="139" customFormat="1" ht="18.75" customHeight="1">
      <c r="A26" s="169"/>
      <c r="B26" s="179">
        <v>12</v>
      </c>
      <c r="C26" s="180" t="s">
        <v>108</v>
      </c>
      <c r="D26" s="181"/>
      <c r="E26" s="181"/>
      <c r="F26" s="182"/>
      <c r="G26" s="183">
        <f t="shared" si="0"/>
        <v>1</v>
      </c>
      <c r="H26" s="184">
        <f t="shared" si="1"/>
        <v>0</v>
      </c>
      <c r="I26" s="184">
        <f t="shared" si="2"/>
        <v>0</v>
      </c>
      <c r="J26" s="185">
        <f t="shared" si="3"/>
        <v>0</v>
      </c>
      <c r="K26" s="185">
        <f t="shared" si="4"/>
        <v>0</v>
      </c>
      <c r="L26" s="177"/>
      <c r="AB26" s="143"/>
    </row>
    <row r="27" spans="1:28" s="139" customFormat="1" ht="18.75" customHeight="1">
      <c r="A27" s="169"/>
      <c r="B27" s="186">
        <v>13</v>
      </c>
      <c r="C27" s="187" t="s">
        <v>109</v>
      </c>
      <c r="D27" s="188"/>
      <c r="E27" s="188"/>
      <c r="F27" s="189"/>
      <c r="G27" s="190">
        <f t="shared" si="0"/>
        <v>1</v>
      </c>
      <c r="H27" s="191">
        <f t="shared" si="1"/>
        <v>0</v>
      </c>
      <c r="I27" s="191">
        <f t="shared" si="2"/>
        <v>0</v>
      </c>
      <c r="J27" s="192">
        <f t="shared" si="3"/>
        <v>0</v>
      </c>
      <c r="K27" s="192">
        <f t="shared" si="4"/>
        <v>0</v>
      </c>
      <c r="L27" s="177"/>
      <c r="AB27" s="143"/>
    </row>
    <row r="28" spans="1:28" s="139" customFormat="1" ht="18.75" customHeight="1">
      <c r="A28" s="169">
        <v>62</v>
      </c>
      <c r="B28" s="170">
        <v>1</v>
      </c>
      <c r="C28" s="171" t="s">
        <v>110</v>
      </c>
      <c r="D28" s="172"/>
      <c r="E28" s="172"/>
      <c r="F28" s="173"/>
      <c r="G28" s="174">
        <f t="shared" si="0"/>
        <v>1</v>
      </c>
      <c r="H28" s="175">
        <f t="shared" si="1"/>
        <v>0</v>
      </c>
      <c r="I28" s="175">
        <f t="shared" si="2"/>
        <v>0</v>
      </c>
      <c r="J28" s="176">
        <f t="shared" si="3"/>
        <v>0</v>
      </c>
      <c r="K28" s="176">
        <f t="shared" si="4"/>
        <v>0</v>
      </c>
      <c r="L28" s="177"/>
      <c r="AB28" s="143"/>
    </row>
    <row r="29" spans="1:28" s="139" customFormat="1" ht="18.75" customHeight="1">
      <c r="A29" s="169"/>
      <c r="B29" s="179">
        <v>2</v>
      </c>
      <c r="C29" s="180" t="s">
        <v>111</v>
      </c>
      <c r="D29" s="181"/>
      <c r="E29" s="181"/>
      <c r="F29" s="182"/>
      <c r="G29" s="183">
        <f t="shared" si="0"/>
        <v>1</v>
      </c>
      <c r="H29" s="184">
        <f t="shared" si="1"/>
        <v>0</v>
      </c>
      <c r="I29" s="184">
        <f t="shared" si="2"/>
        <v>0</v>
      </c>
      <c r="J29" s="185">
        <f t="shared" si="3"/>
        <v>0</v>
      </c>
      <c r="K29" s="185">
        <f t="shared" si="4"/>
        <v>0</v>
      </c>
      <c r="L29" s="177"/>
      <c r="AB29" s="143"/>
    </row>
    <row r="30" spans="1:33" s="139" customFormat="1" ht="18.75" customHeight="1">
      <c r="A30" s="169"/>
      <c r="B30" s="179">
        <v>3</v>
      </c>
      <c r="C30" s="180" t="s">
        <v>112</v>
      </c>
      <c r="D30" s="181"/>
      <c r="E30" s="181"/>
      <c r="F30" s="182"/>
      <c r="G30" s="183">
        <f t="shared" si="0"/>
        <v>1</v>
      </c>
      <c r="H30" s="184">
        <f t="shared" si="1"/>
        <v>0</v>
      </c>
      <c r="I30" s="184">
        <f t="shared" si="2"/>
        <v>0</v>
      </c>
      <c r="J30" s="185">
        <f t="shared" si="3"/>
        <v>0</v>
      </c>
      <c r="K30" s="185">
        <f t="shared" si="4"/>
        <v>0</v>
      </c>
      <c r="L30" s="177"/>
      <c r="AB30" s="143"/>
      <c r="AD30" s="143"/>
      <c r="AE30" s="143"/>
      <c r="AF30" s="143"/>
      <c r="AG30" s="143"/>
    </row>
    <row r="31" spans="1:33" s="139" customFormat="1" ht="18.75" customHeight="1">
      <c r="A31" s="169"/>
      <c r="B31" s="179">
        <v>4</v>
      </c>
      <c r="C31" s="180" t="s">
        <v>113</v>
      </c>
      <c r="D31" s="181"/>
      <c r="E31" s="181"/>
      <c r="F31" s="182"/>
      <c r="G31" s="183">
        <f t="shared" si="0"/>
        <v>1</v>
      </c>
      <c r="H31" s="184">
        <f t="shared" si="1"/>
        <v>0</v>
      </c>
      <c r="I31" s="184">
        <f t="shared" si="2"/>
        <v>0</v>
      </c>
      <c r="J31" s="185">
        <f t="shared" si="3"/>
        <v>0</v>
      </c>
      <c r="K31" s="185">
        <f t="shared" si="4"/>
        <v>0</v>
      </c>
      <c r="L31" s="177"/>
      <c r="AB31" s="143"/>
      <c r="AD31" s="143"/>
      <c r="AE31" s="143"/>
      <c r="AF31" s="143"/>
      <c r="AG31" s="143"/>
    </row>
    <row r="32" spans="1:33" s="139" customFormat="1" ht="18.75" customHeight="1">
      <c r="A32" s="169"/>
      <c r="B32" s="179">
        <v>5</v>
      </c>
      <c r="C32" s="180" t="s">
        <v>114</v>
      </c>
      <c r="D32" s="181"/>
      <c r="E32" s="181"/>
      <c r="F32" s="182"/>
      <c r="G32" s="183">
        <f t="shared" si="0"/>
        <v>1</v>
      </c>
      <c r="H32" s="184">
        <f t="shared" si="1"/>
        <v>0</v>
      </c>
      <c r="I32" s="184">
        <f t="shared" si="2"/>
        <v>0</v>
      </c>
      <c r="J32" s="185">
        <f t="shared" si="3"/>
        <v>0</v>
      </c>
      <c r="K32" s="185">
        <f t="shared" si="4"/>
        <v>0</v>
      </c>
      <c r="L32" s="177"/>
      <c r="AB32" s="143"/>
      <c r="AD32" s="143"/>
      <c r="AE32" s="143"/>
      <c r="AF32" s="143"/>
      <c r="AG32" s="143"/>
    </row>
    <row r="33" spans="1:33" s="139" customFormat="1" ht="18.75" customHeight="1">
      <c r="A33" s="169"/>
      <c r="B33" s="179">
        <v>6</v>
      </c>
      <c r="C33" s="180" t="s">
        <v>115</v>
      </c>
      <c r="D33" s="181"/>
      <c r="E33" s="181"/>
      <c r="F33" s="182"/>
      <c r="G33" s="183">
        <f t="shared" si="0"/>
        <v>1</v>
      </c>
      <c r="H33" s="184">
        <f t="shared" si="1"/>
        <v>0</v>
      </c>
      <c r="I33" s="184">
        <f t="shared" si="2"/>
        <v>0</v>
      </c>
      <c r="J33" s="185">
        <f t="shared" si="3"/>
        <v>0</v>
      </c>
      <c r="K33" s="185">
        <f t="shared" si="4"/>
        <v>0</v>
      </c>
      <c r="L33" s="177"/>
      <c r="AB33" s="143"/>
      <c r="AD33" s="143"/>
      <c r="AE33" s="143"/>
      <c r="AF33" s="143"/>
      <c r="AG33" s="143"/>
    </row>
    <row r="34" spans="1:33" s="139" customFormat="1" ht="18.75" customHeight="1">
      <c r="A34" s="169"/>
      <c r="B34" s="179">
        <v>7</v>
      </c>
      <c r="C34" s="180" t="s">
        <v>116</v>
      </c>
      <c r="D34" s="181"/>
      <c r="E34" s="181"/>
      <c r="F34" s="182"/>
      <c r="G34" s="183">
        <f t="shared" si="0"/>
        <v>1</v>
      </c>
      <c r="H34" s="184">
        <f t="shared" si="1"/>
        <v>0</v>
      </c>
      <c r="I34" s="184">
        <f t="shared" si="2"/>
        <v>0</v>
      </c>
      <c r="J34" s="185">
        <f t="shared" si="3"/>
        <v>0</v>
      </c>
      <c r="K34" s="185">
        <f t="shared" si="4"/>
        <v>0</v>
      </c>
      <c r="L34" s="177"/>
      <c r="AB34" s="143"/>
      <c r="AD34" s="143"/>
      <c r="AE34" s="143"/>
      <c r="AF34" s="143"/>
      <c r="AG34" s="143"/>
    </row>
    <row r="35" spans="1:33" s="139" customFormat="1" ht="18.75" customHeight="1">
      <c r="A35" s="169"/>
      <c r="B35" s="179">
        <v>8</v>
      </c>
      <c r="C35" s="180" t="s">
        <v>117</v>
      </c>
      <c r="D35" s="181"/>
      <c r="E35" s="181"/>
      <c r="F35" s="182"/>
      <c r="G35" s="183">
        <f t="shared" si="0"/>
        <v>1</v>
      </c>
      <c r="H35" s="184">
        <f t="shared" si="1"/>
        <v>0</v>
      </c>
      <c r="I35" s="184">
        <f t="shared" si="2"/>
        <v>0</v>
      </c>
      <c r="J35" s="185">
        <f t="shared" si="3"/>
        <v>0</v>
      </c>
      <c r="K35" s="185">
        <f t="shared" si="4"/>
        <v>0</v>
      </c>
      <c r="L35" s="177"/>
      <c r="AB35" s="143"/>
      <c r="AD35" s="143"/>
      <c r="AE35" s="143"/>
      <c r="AF35" s="143"/>
      <c r="AG35" s="143"/>
    </row>
    <row r="36" spans="1:33" s="197" customFormat="1" ht="18.75" customHeight="1">
      <c r="A36" s="169"/>
      <c r="B36" s="179">
        <v>9</v>
      </c>
      <c r="C36" s="193" t="s">
        <v>118</v>
      </c>
      <c r="D36" s="194"/>
      <c r="E36" s="194"/>
      <c r="F36" s="195"/>
      <c r="G36" s="183">
        <f t="shared" si="0"/>
        <v>1</v>
      </c>
      <c r="H36" s="184">
        <f t="shared" si="1"/>
        <v>0</v>
      </c>
      <c r="I36" s="184">
        <f t="shared" si="2"/>
        <v>0</v>
      </c>
      <c r="J36" s="185">
        <f t="shared" si="3"/>
        <v>0</v>
      </c>
      <c r="K36" s="185">
        <f t="shared" si="4"/>
        <v>0</v>
      </c>
      <c r="L36" s="196"/>
      <c r="P36" s="139"/>
      <c r="Q36" s="139"/>
      <c r="R36" s="139"/>
      <c r="S36" s="139"/>
      <c r="AB36" s="153"/>
      <c r="AD36" s="153"/>
      <c r="AE36" s="153"/>
      <c r="AF36" s="153"/>
      <c r="AG36" s="153"/>
    </row>
    <row r="37" spans="1:33" s="197" customFormat="1" ht="18.75" customHeight="1">
      <c r="A37" s="169"/>
      <c r="B37" s="186">
        <v>10</v>
      </c>
      <c r="C37" s="198" t="s">
        <v>119</v>
      </c>
      <c r="D37" s="199"/>
      <c r="E37" s="199"/>
      <c r="F37" s="200"/>
      <c r="G37" s="190">
        <f t="shared" si="0"/>
        <v>1</v>
      </c>
      <c r="H37" s="191">
        <f t="shared" si="1"/>
        <v>0</v>
      </c>
      <c r="I37" s="191">
        <f t="shared" si="2"/>
        <v>0</v>
      </c>
      <c r="J37" s="192">
        <f t="shared" si="3"/>
        <v>0</v>
      </c>
      <c r="K37" s="192">
        <f t="shared" si="4"/>
        <v>0</v>
      </c>
      <c r="L37" s="196"/>
      <c r="AB37" s="153"/>
      <c r="AD37" s="153"/>
      <c r="AE37" s="153"/>
      <c r="AF37" s="153"/>
      <c r="AG37" s="153"/>
    </row>
    <row r="38" spans="1:33" s="139" customFormat="1" ht="18.75" customHeight="1">
      <c r="A38" s="169">
        <v>63</v>
      </c>
      <c r="B38" s="170">
        <v>1</v>
      </c>
      <c r="C38" s="171" t="s">
        <v>120</v>
      </c>
      <c r="D38" s="172"/>
      <c r="E38" s="172"/>
      <c r="F38" s="173"/>
      <c r="G38" s="174">
        <f t="shared" si="0"/>
        <v>1</v>
      </c>
      <c r="H38" s="175">
        <f t="shared" si="1"/>
        <v>0</v>
      </c>
      <c r="I38" s="175">
        <f t="shared" si="2"/>
        <v>0</v>
      </c>
      <c r="J38" s="176">
        <f t="shared" si="3"/>
        <v>0</v>
      </c>
      <c r="K38" s="176">
        <f t="shared" si="4"/>
        <v>0</v>
      </c>
      <c r="L38" s="177"/>
      <c r="P38" s="197"/>
      <c r="Q38" s="197"/>
      <c r="R38" s="197"/>
      <c r="S38" s="197"/>
      <c r="AB38" s="143"/>
      <c r="AD38" s="143"/>
      <c r="AE38" s="143"/>
      <c r="AF38" s="143"/>
      <c r="AG38" s="143"/>
    </row>
    <row r="39" spans="1:33" s="139" customFormat="1" ht="18.75" customHeight="1">
      <c r="A39" s="169"/>
      <c r="B39" s="186">
        <v>2</v>
      </c>
      <c r="C39" s="187" t="s">
        <v>121</v>
      </c>
      <c r="D39" s="188"/>
      <c r="E39" s="188"/>
      <c r="F39" s="189"/>
      <c r="G39" s="190">
        <f t="shared" si="0"/>
        <v>1</v>
      </c>
      <c r="H39" s="191">
        <f t="shared" si="1"/>
        <v>0</v>
      </c>
      <c r="I39" s="191">
        <f t="shared" si="2"/>
        <v>0</v>
      </c>
      <c r="J39" s="192">
        <f t="shared" si="3"/>
        <v>0</v>
      </c>
      <c r="K39" s="192">
        <f t="shared" si="4"/>
        <v>0</v>
      </c>
      <c r="L39" s="177"/>
      <c r="AB39" s="143"/>
      <c r="AD39" s="143"/>
      <c r="AE39" s="143"/>
      <c r="AF39" s="143"/>
      <c r="AG39" s="143"/>
    </row>
    <row r="40" spans="1:33" s="139" customFormat="1" ht="18.75" customHeight="1">
      <c r="A40" s="169">
        <v>64</v>
      </c>
      <c r="B40" s="170">
        <v>1</v>
      </c>
      <c r="C40" s="171" t="s">
        <v>122</v>
      </c>
      <c r="D40" s="172"/>
      <c r="E40" s="172"/>
      <c r="F40" s="173"/>
      <c r="G40" s="201">
        <f t="shared" si="0"/>
        <v>1</v>
      </c>
      <c r="H40" s="202">
        <f t="shared" si="1"/>
        <v>0</v>
      </c>
      <c r="I40" s="202">
        <f t="shared" si="2"/>
        <v>0</v>
      </c>
      <c r="J40" s="203">
        <f t="shared" si="3"/>
        <v>0</v>
      </c>
      <c r="K40" s="203">
        <f t="shared" si="4"/>
        <v>0</v>
      </c>
      <c r="L40" s="177"/>
      <c r="AB40" s="143"/>
      <c r="AD40" s="143"/>
      <c r="AE40" s="143"/>
      <c r="AF40" s="143"/>
      <c r="AG40" s="143"/>
    </row>
    <row r="41" spans="1:33" s="139" customFormat="1" ht="18.75" customHeight="1">
      <c r="A41" s="169"/>
      <c r="B41" s="179">
        <v>2</v>
      </c>
      <c r="C41" s="180" t="s">
        <v>123</v>
      </c>
      <c r="D41" s="181"/>
      <c r="E41" s="181"/>
      <c r="F41" s="182"/>
      <c r="G41" s="183">
        <f t="shared" si="0"/>
        <v>1</v>
      </c>
      <c r="H41" s="184">
        <f t="shared" si="1"/>
        <v>0</v>
      </c>
      <c r="I41" s="184">
        <f t="shared" si="2"/>
        <v>0</v>
      </c>
      <c r="J41" s="185">
        <f t="shared" si="3"/>
        <v>0</v>
      </c>
      <c r="K41" s="185">
        <f t="shared" si="4"/>
        <v>0</v>
      </c>
      <c r="L41" s="177"/>
      <c r="AB41" s="143"/>
      <c r="AD41" s="143"/>
      <c r="AE41" s="143"/>
      <c r="AF41" s="143"/>
      <c r="AG41" s="143"/>
    </row>
    <row r="42" spans="1:33" s="139" customFormat="1" ht="18.75" customHeight="1">
      <c r="A42" s="169"/>
      <c r="B42" s="179">
        <v>3</v>
      </c>
      <c r="C42" s="180" t="s">
        <v>124</v>
      </c>
      <c r="D42" s="181"/>
      <c r="E42" s="181"/>
      <c r="F42" s="182"/>
      <c r="G42" s="183">
        <f t="shared" si="0"/>
        <v>1</v>
      </c>
      <c r="H42" s="184">
        <f t="shared" si="1"/>
        <v>0</v>
      </c>
      <c r="I42" s="184">
        <f t="shared" si="2"/>
        <v>0</v>
      </c>
      <c r="J42" s="185">
        <f t="shared" si="3"/>
        <v>0</v>
      </c>
      <c r="K42" s="185">
        <f t="shared" si="4"/>
        <v>0</v>
      </c>
      <c r="L42" s="177"/>
      <c r="AB42" s="143"/>
      <c r="AD42" s="143"/>
      <c r="AE42" s="143"/>
      <c r="AF42" s="143"/>
      <c r="AG42" s="143"/>
    </row>
    <row r="43" spans="1:33" s="139" customFormat="1" ht="18.75" customHeight="1">
      <c r="A43" s="169"/>
      <c r="B43" s="179">
        <v>4</v>
      </c>
      <c r="C43" s="180" t="s">
        <v>125</v>
      </c>
      <c r="D43" s="181"/>
      <c r="E43" s="181"/>
      <c r="F43" s="182"/>
      <c r="G43" s="183">
        <f t="shared" si="0"/>
        <v>1</v>
      </c>
      <c r="H43" s="184">
        <f t="shared" si="1"/>
        <v>0</v>
      </c>
      <c r="I43" s="184">
        <f t="shared" si="2"/>
        <v>0</v>
      </c>
      <c r="J43" s="185">
        <f t="shared" si="3"/>
        <v>0</v>
      </c>
      <c r="K43" s="185">
        <f t="shared" si="4"/>
        <v>0</v>
      </c>
      <c r="L43" s="177"/>
      <c r="AB43" s="143"/>
      <c r="AD43" s="143"/>
      <c r="AE43" s="143"/>
      <c r="AF43" s="143"/>
      <c r="AG43" s="143"/>
    </row>
    <row r="44" spans="1:33" s="139" customFormat="1" ht="18.75" customHeight="1">
      <c r="A44" s="169"/>
      <c r="B44" s="186">
        <v>5</v>
      </c>
      <c r="C44" s="187" t="s">
        <v>126</v>
      </c>
      <c r="D44" s="188"/>
      <c r="E44" s="188"/>
      <c r="F44" s="189"/>
      <c r="G44" s="204">
        <f t="shared" si="0"/>
        <v>1</v>
      </c>
      <c r="H44" s="205">
        <f t="shared" si="1"/>
        <v>0</v>
      </c>
      <c r="I44" s="205">
        <f t="shared" si="2"/>
        <v>0</v>
      </c>
      <c r="J44" s="206">
        <f t="shared" si="3"/>
        <v>0</v>
      </c>
      <c r="K44" s="206">
        <f t="shared" si="4"/>
        <v>0</v>
      </c>
      <c r="L44" s="177"/>
      <c r="AB44" s="143"/>
      <c r="AD44" s="143"/>
      <c r="AE44" s="143"/>
      <c r="AF44" s="143"/>
      <c r="AG44" s="143"/>
    </row>
    <row r="45" spans="1:33" s="139" customFormat="1" ht="18.75" customHeight="1">
      <c r="A45" s="169">
        <v>65</v>
      </c>
      <c r="B45" s="207">
        <v>1</v>
      </c>
      <c r="C45" s="208" t="s">
        <v>127</v>
      </c>
      <c r="D45" s="209"/>
      <c r="E45" s="209"/>
      <c r="F45" s="210"/>
      <c r="G45" s="211">
        <f t="shared" si="0"/>
        <v>1</v>
      </c>
      <c r="H45" s="212">
        <f t="shared" si="1"/>
        <v>0</v>
      </c>
      <c r="I45" s="212">
        <f t="shared" si="2"/>
        <v>0</v>
      </c>
      <c r="J45" s="213">
        <f t="shared" si="3"/>
        <v>0</v>
      </c>
      <c r="K45" s="213">
        <f t="shared" si="4"/>
        <v>0</v>
      </c>
      <c r="L45" s="177"/>
      <c r="AB45" s="143"/>
      <c r="AD45" s="143"/>
      <c r="AE45" s="143"/>
      <c r="AF45" s="143"/>
      <c r="AG45" s="143"/>
    </row>
    <row r="46" spans="1:33" s="139" customFormat="1" ht="18.75" customHeight="1">
      <c r="A46" s="169">
        <v>66</v>
      </c>
      <c r="B46" s="207">
        <v>1</v>
      </c>
      <c r="C46" s="214" t="s">
        <v>128</v>
      </c>
      <c r="D46" s="209"/>
      <c r="E46" s="209"/>
      <c r="F46" s="210"/>
      <c r="G46" s="211">
        <f t="shared" si="0"/>
        <v>1</v>
      </c>
      <c r="H46" s="212">
        <f t="shared" si="1"/>
        <v>0</v>
      </c>
      <c r="I46" s="212">
        <f t="shared" si="2"/>
        <v>0</v>
      </c>
      <c r="J46" s="213">
        <f t="shared" si="3"/>
        <v>0</v>
      </c>
      <c r="K46" s="213">
        <f t="shared" si="4"/>
        <v>0</v>
      </c>
      <c r="L46" s="177"/>
      <c r="AB46" s="143"/>
      <c r="AD46" s="143"/>
      <c r="AE46" s="143"/>
      <c r="AF46" s="143"/>
      <c r="AG46" s="143"/>
    </row>
    <row r="47" spans="1:33" s="139" customFormat="1" ht="18.75" customHeight="1">
      <c r="A47" s="169">
        <v>67</v>
      </c>
      <c r="B47" s="207">
        <v>1</v>
      </c>
      <c r="C47" s="208" t="s">
        <v>129</v>
      </c>
      <c r="D47" s="209"/>
      <c r="E47" s="209"/>
      <c r="F47" s="210"/>
      <c r="G47" s="211">
        <f t="shared" si="0"/>
        <v>1</v>
      </c>
      <c r="H47" s="212">
        <f t="shared" si="1"/>
        <v>0</v>
      </c>
      <c r="I47" s="212">
        <f t="shared" si="2"/>
        <v>0</v>
      </c>
      <c r="J47" s="213">
        <f t="shared" si="3"/>
        <v>0</v>
      </c>
      <c r="K47" s="213">
        <f t="shared" si="4"/>
        <v>0</v>
      </c>
      <c r="L47" s="177"/>
      <c r="AB47" s="143"/>
      <c r="AD47" s="143"/>
      <c r="AE47" s="143"/>
      <c r="AF47" s="143"/>
      <c r="AG47" s="143"/>
    </row>
    <row r="48" spans="1:33" s="139" customFormat="1" ht="18.75" customHeight="1">
      <c r="A48" s="169">
        <v>68</v>
      </c>
      <c r="B48" s="170">
        <v>1</v>
      </c>
      <c r="C48" s="171" t="s">
        <v>130</v>
      </c>
      <c r="D48" s="172"/>
      <c r="E48" s="172"/>
      <c r="F48" s="173"/>
      <c r="G48" s="174">
        <f t="shared" si="0"/>
        <v>1</v>
      </c>
      <c r="H48" s="175">
        <f t="shared" si="1"/>
        <v>0</v>
      </c>
      <c r="I48" s="175">
        <f t="shared" si="2"/>
        <v>0</v>
      </c>
      <c r="J48" s="176">
        <f t="shared" si="3"/>
        <v>0</v>
      </c>
      <c r="K48" s="176">
        <f t="shared" si="4"/>
        <v>0</v>
      </c>
      <c r="L48" s="177"/>
      <c r="AB48" s="143"/>
      <c r="AD48" s="143"/>
      <c r="AE48" s="143"/>
      <c r="AF48" s="143"/>
      <c r="AG48" s="143"/>
    </row>
    <row r="49" spans="1:33" s="139" customFormat="1" ht="18.75" customHeight="1">
      <c r="A49" s="169"/>
      <c r="B49" s="179">
        <v>2</v>
      </c>
      <c r="C49" s="180" t="s">
        <v>131</v>
      </c>
      <c r="D49" s="181"/>
      <c r="E49" s="181"/>
      <c r="F49" s="182"/>
      <c r="G49" s="183">
        <f t="shared" si="0"/>
        <v>1</v>
      </c>
      <c r="H49" s="184">
        <f t="shared" si="1"/>
        <v>0</v>
      </c>
      <c r="I49" s="184">
        <f t="shared" si="2"/>
        <v>0</v>
      </c>
      <c r="J49" s="185">
        <f t="shared" si="3"/>
        <v>0</v>
      </c>
      <c r="K49" s="185">
        <f t="shared" si="4"/>
        <v>0</v>
      </c>
      <c r="L49" s="177"/>
      <c r="AB49" s="143"/>
      <c r="AD49" s="143"/>
      <c r="AE49" s="143"/>
      <c r="AF49" s="143"/>
      <c r="AG49" s="143"/>
    </row>
    <row r="50" spans="1:33" s="139" customFormat="1" ht="18.75" customHeight="1">
      <c r="A50" s="169"/>
      <c r="B50" s="179">
        <v>3</v>
      </c>
      <c r="C50" s="180" t="s">
        <v>132</v>
      </c>
      <c r="D50" s="181"/>
      <c r="E50" s="181"/>
      <c r="F50" s="182"/>
      <c r="G50" s="183">
        <f t="shared" si="0"/>
        <v>1</v>
      </c>
      <c r="H50" s="184">
        <f t="shared" si="1"/>
        <v>0</v>
      </c>
      <c r="I50" s="184">
        <f t="shared" si="2"/>
        <v>0</v>
      </c>
      <c r="J50" s="185">
        <f t="shared" si="3"/>
        <v>0</v>
      </c>
      <c r="K50" s="185">
        <f t="shared" si="4"/>
        <v>0</v>
      </c>
      <c r="L50" s="177"/>
      <c r="AB50" s="143"/>
      <c r="AD50" s="143"/>
      <c r="AE50" s="143"/>
      <c r="AF50" s="143"/>
      <c r="AG50" s="143"/>
    </row>
    <row r="51" spans="1:33" s="139" customFormat="1" ht="18.75" customHeight="1">
      <c r="A51" s="169"/>
      <c r="B51" s="179">
        <v>4</v>
      </c>
      <c r="C51" s="180" t="s">
        <v>133</v>
      </c>
      <c r="D51" s="181"/>
      <c r="E51" s="181"/>
      <c r="F51" s="182"/>
      <c r="G51" s="183">
        <f t="shared" si="0"/>
        <v>1</v>
      </c>
      <c r="H51" s="184">
        <f t="shared" si="1"/>
        <v>0</v>
      </c>
      <c r="I51" s="184">
        <f t="shared" si="2"/>
        <v>0</v>
      </c>
      <c r="J51" s="185">
        <f t="shared" si="3"/>
        <v>0</v>
      </c>
      <c r="K51" s="185">
        <f t="shared" si="4"/>
        <v>0</v>
      </c>
      <c r="L51" s="177"/>
      <c r="AB51" s="143"/>
      <c r="AD51" s="143"/>
      <c r="AE51" s="143"/>
      <c r="AF51" s="143"/>
      <c r="AG51" s="143"/>
    </row>
    <row r="52" spans="1:33" s="139" customFormat="1" ht="18.75" customHeight="1">
      <c r="A52" s="169"/>
      <c r="B52" s="186">
        <v>5</v>
      </c>
      <c r="C52" s="187" t="s">
        <v>134</v>
      </c>
      <c r="D52" s="188"/>
      <c r="E52" s="188"/>
      <c r="F52" s="189"/>
      <c r="G52" s="190">
        <f t="shared" si="0"/>
        <v>1</v>
      </c>
      <c r="H52" s="191">
        <f t="shared" si="1"/>
        <v>0</v>
      </c>
      <c r="I52" s="191">
        <f t="shared" si="2"/>
        <v>0</v>
      </c>
      <c r="J52" s="192">
        <f t="shared" si="3"/>
        <v>0</v>
      </c>
      <c r="K52" s="192">
        <f t="shared" si="4"/>
        <v>0</v>
      </c>
      <c r="L52" s="177"/>
      <c r="AB52" s="143"/>
      <c r="AD52" s="143"/>
      <c r="AE52" s="143"/>
      <c r="AF52" s="143"/>
      <c r="AG52" s="143"/>
    </row>
    <row r="53" spans="1:33" s="139" customFormat="1" ht="18.75" customHeight="1">
      <c r="A53" s="215"/>
      <c r="B53" s="215"/>
      <c r="C53" s="215"/>
      <c r="D53" s="216"/>
      <c r="E53" s="216"/>
      <c r="F53" s="217"/>
      <c r="G53" s="218"/>
      <c r="H53" s="219"/>
      <c r="I53" s="219"/>
      <c r="J53" s="213">
        <f>SUM(J10:J52)</f>
        <v>0</v>
      </c>
      <c r="K53" s="213">
        <f>SUM(K10:K52)</f>
        <v>0</v>
      </c>
      <c r="L53" s="177"/>
      <c r="AB53" s="143"/>
      <c r="AD53" s="143"/>
      <c r="AE53" s="143"/>
      <c r="AF53" s="143"/>
      <c r="AG53" s="143"/>
    </row>
    <row r="54" spans="1:33" s="139" customFormat="1" ht="18.75" customHeight="1">
      <c r="A54" s="133"/>
      <c r="B54" s="133"/>
      <c r="C54" s="133"/>
      <c r="D54" s="220"/>
      <c r="E54" s="221"/>
      <c r="F54" s="221"/>
      <c r="G54" s="222"/>
      <c r="H54" s="177"/>
      <c r="I54" s="177"/>
      <c r="J54" s="157"/>
      <c r="K54" s="177"/>
      <c r="L54" s="133"/>
      <c r="AB54" s="143"/>
      <c r="AD54" s="143"/>
      <c r="AE54" s="143"/>
      <c r="AF54" s="143"/>
      <c r="AG54" s="143"/>
    </row>
    <row r="55" spans="1:33" s="139" customFormat="1" ht="18.75" customHeight="1">
      <c r="A55" s="223" t="s">
        <v>135</v>
      </c>
      <c r="B55" s="223"/>
      <c r="C55" s="223"/>
      <c r="D55" s="224"/>
      <c r="E55" s="225"/>
      <c r="F55" s="226"/>
      <c r="G55" s="222"/>
      <c r="H55" s="222"/>
      <c r="I55" s="222"/>
      <c r="J55" s="157"/>
      <c r="K55" s="222"/>
      <c r="L55" s="177"/>
      <c r="AB55" s="143"/>
      <c r="AD55" s="143"/>
      <c r="AE55" s="143"/>
      <c r="AF55" s="143"/>
      <c r="AG55" s="143"/>
    </row>
    <row r="56" spans="1:19" ht="18.75" customHeight="1">
      <c r="A56" s="227" t="s">
        <v>136</v>
      </c>
      <c r="B56" s="227"/>
      <c r="C56" s="227"/>
      <c r="D56" s="228">
        <f>_xlfn.IFERROR(J53/AVERAGE(D55:E55),"")</f>
        <v>0</v>
      </c>
      <c r="E56" s="222"/>
      <c r="F56" s="222"/>
      <c r="G56" s="229"/>
      <c r="H56" s="157"/>
      <c r="I56" s="222"/>
      <c r="J56" s="157"/>
      <c r="K56" s="177"/>
      <c r="L56" s="133"/>
      <c r="P56" s="139"/>
      <c r="Q56" s="139"/>
      <c r="R56" s="139"/>
      <c r="S56" s="139"/>
    </row>
    <row r="57" spans="1:12" ht="18.75" customHeight="1">
      <c r="A57" s="230" t="s">
        <v>137</v>
      </c>
      <c r="B57" s="230"/>
      <c r="C57" s="230"/>
      <c r="D57" s="231"/>
      <c r="E57" s="232"/>
      <c r="F57" s="222"/>
      <c r="G57" s="222"/>
      <c r="H57" s="222"/>
      <c r="I57" s="222"/>
      <c r="J57" s="157"/>
      <c r="K57" s="222"/>
      <c r="L57" s="177"/>
    </row>
    <row r="58" spans="1:12" ht="18.75" customHeight="1">
      <c r="A58" s="227" t="s">
        <v>138</v>
      </c>
      <c r="B58" s="227"/>
      <c r="C58" s="227"/>
      <c r="D58" s="233">
        <f>_xlfn.IFERROR(K53/D57,"")</f>
        <v>0</v>
      </c>
      <c r="E58" s="232"/>
      <c r="F58" s="222"/>
      <c r="G58" s="222"/>
      <c r="H58" s="222"/>
      <c r="I58" s="222"/>
      <c r="J58" s="157"/>
      <c r="K58" s="222"/>
      <c r="L58" s="177"/>
    </row>
    <row r="59" spans="1:33" s="139" customFormat="1" ht="12.75" hidden="1">
      <c r="A59" s="234"/>
      <c r="B59" s="234"/>
      <c r="C59" s="234"/>
      <c r="D59" s="234"/>
      <c r="E59" s="157"/>
      <c r="F59" s="157"/>
      <c r="G59" s="157"/>
      <c r="H59" s="157"/>
      <c r="I59" s="157"/>
      <c r="J59" s="157"/>
      <c r="K59" s="157"/>
      <c r="L59" s="143"/>
      <c r="P59" s="128"/>
      <c r="Q59" s="128"/>
      <c r="R59" s="128"/>
      <c r="S59" s="128"/>
      <c r="AB59" s="143"/>
      <c r="AD59" s="143"/>
      <c r="AE59" s="143"/>
      <c r="AF59" s="143"/>
      <c r="AG59" s="143"/>
    </row>
    <row r="60" spans="1:33" s="139" customFormat="1" ht="17.25" customHeight="1" hidden="1">
      <c r="A60" s="235"/>
      <c r="B60" s="235"/>
      <c r="C60" s="235"/>
      <c r="D60" s="235"/>
      <c r="E60" s="157"/>
      <c r="F60" s="157"/>
      <c r="G60" s="157"/>
      <c r="H60" s="157"/>
      <c r="I60" s="157"/>
      <c r="J60" s="157"/>
      <c r="K60" s="157"/>
      <c r="L60" s="143"/>
      <c r="AB60" s="143"/>
      <c r="AD60" s="143"/>
      <c r="AE60" s="143"/>
      <c r="AF60" s="143"/>
      <c r="AG60" s="143"/>
    </row>
    <row r="61" spans="1:33" s="139" customFormat="1" ht="12.75" hidden="1">
      <c r="A61" s="234"/>
      <c r="B61" s="234"/>
      <c r="C61" s="234"/>
      <c r="D61" s="234"/>
      <c r="E61" s="157"/>
      <c r="F61" s="157"/>
      <c r="G61" s="157"/>
      <c r="H61" s="157"/>
      <c r="I61" s="157"/>
      <c r="J61" s="157"/>
      <c r="K61" s="157"/>
      <c r="L61" s="143"/>
      <c r="AB61" s="143"/>
      <c r="AD61" s="143"/>
      <c r="AE61" s="143"/>
      <c r="AF61" s="143"/>
      <c r="AG61" s="143"/>
    </row>
    <row r="62" spans="1:33" s="139" customFormat="1" ht="12.75" hidden="1">
      <c r="A62" s="234"/>
      <c r="B62" s="234"/>
      <c r="C62" s="234"/>
      <c r="D62" s="234"/>
      <c r="E62" s="157"/>
      <c r="F62" s="157"/>
      <c r="G62" s="157"/>
      <c r="H62" s="157"/>
      <c r="I62" s="157"/>
      <c r="J62" s="157"/>
      <c r="K62" s="157"/>
      <c r="L62" s="143"/>
      <c r="AB62" s="143"/>
      <c r="AD62" s="143"/>
      <c r="AE62" s="143"/>
      <c r="AF62" s="143"/>
      <c r="AG62" s="143"/>
    </row>
    <row r="63" spans="1:33" s="139" customFormat="1" ht="12.75" hidden="1">
      <c r="A63" s="234"/>
      <c r="B63" s="234"/>
      <c r="C63" s="234"/>
      <c r="D63" s="234"/>
      <c r="E63" s="157"/>
      <c r="F63" s="157"/>
      <c r="G63" s="157"/>
      <c r="H63" s="157"/>
      <c r="I63" s="157"/>
      <c r="J63" s="157"/>
      <c r="K63" s="157"/>
      <c r="L63" s="143"/>
      <c r="AB63" s="143"/>
      <c r="AD63" s="143"/>
      <c r="AE63" s="143"/>
      <c r="AF63" s="143"/>
      <c r="AG63" s="143"/>
    </row>
    <row r="64" spans="1:33" s="139" customFormat="1" ht="12.75" hidden="1">
      <c r="A64" s="234"/>
      <c r="B64" s="234"/>
      <c r="C64" s="234"/>
      <c r="D64" s="234"/>
      <c r="E64" s="157"/>
      <c r="F64" s="157"/>
      <c r="G64" s="157"/>
      <c r="H64" s="157"/>
      <c r="I64" s="157"/>
      <c r="J64" s="157"/>
      <c r="K64" s="157"/>
      <c r="L64" s="143"/>
      <c r="AB64" s="143"/>
      <c r="AD64" s="143"/>
      <c r="AE64" s="143"/>
      <c r="AF64" s="143"/>
      <c r="AG64" s="143"/>
    </row>
    <row r="65" spans="1:19" ht="12.75" hidden="1">
      <c r="A65" s="236"/>
      <c r="B65" s="236"/>
      <c r="C65" s="236"/>
      <c r="D65" s="236"/>
      <c r="E65" s="157"/>
      <c r="F65" s="157"/>
      <c r="G65" s="157"/>
      <c r="H65" s="157"/>
      <c r="I65" s="157"/>
      <c r="J65" s="157"/>
      <c r="K65" s="157"/>
      <c r="L65" s="129"/>
      <c r="P65" s="139"/>
      <c r="Q65" s="139"/>
      <c r="R65" s="139"/>
      <c r="S65" s="139"/>
    </row>
    <row r="66" spans="1:12" ht="12.75" hidden="1">
      <c r="A66" s="236"/>
      <c r="B66" s="236"/>
      <c r="C66" s="236"/>
      <c r="D66" s="236"/>
      <c r="E66" s="157"/>
      <c r="F66" s="157"/>
      <c r="G66" s="157"/>
      <c r="H66" s="157"/>
      <c r="I66" s="157"/>
      <c r="J66" s="157"/>
      <c r="K66" s="157"/>
      <c r="L66" s="129"/>
    </row>
    <row r="67" spans="1:12" ht="12.75" hidden="1">
      <c r="A67" s="236"/>
      <c r="B67" s="236"/>
      <c r="C67" s="236"/>
      <c r="D67" s="236"/>
      <c r="E67" s="157"/>
      <c r="F67" s="157"/>
      <c r="G67" s="157"/>
      <c r="H67" s="157"/>
      <c r="I67" s="157"/>
      <c r="J67" s="157"/>
      <c r="K67" s="157"/>
      <c r="L67" s="129"/>
    </row>
    <row r="68" spans="1:12" ht="12.75" hidden="1">
      <c r="A68" s="236"/>
      <c r="B68" s="236"/>
      <c r="C68" s="236"/>
      <c r="D68" s="236"/>
      <c r="E68" s="157"/>
      <c r="F68" s="157"/>
      <c r="G68" s="157"/>
      <c r="H68" s="157"/>
      <c r="I68" s="157"/>
      <c r="J68" s="157"/>
      <c r="K68" s="157"/>
      <c r="L68" s="129"/>
    </row>
    <row r="69" spans="1:12" ht="12.75" hidden="1">
      <c r="A69" s="236"/>
      <c r="B69" s="236"/>
      <c r="C69" s="236"/>
      <c r="D69" s="236"/>
      <c r="E69" s="157"/>
      <c r="F69" s="157"/>
      <c r="G69" s="157"/>
      <c r="H69" s="157"/>
      <c r="I69" s="157"/>
      <c r="J69" s="157"/>
      <c r="K69" s="157"/>
      <c r="L69" s="129"/>
    </row>
    <row r="70" spans="1:12" ht="12.75" hidden="1">
      <c r="A70" s="236"/>
      <c r="B70" s="236"/>
      <c r="C70" s="236"/>
      <c r="D70" s="236"/>
      <c r="E70" s="157"/>
      <c r="F70" s="157"/>
      <c r="G70" s="157"/>
      <c r="H70" s="157"/>
      <c r="I70" s="157"/>
      <c r="J70" s="157"/>
      <c r="K70" s="157"/>
      <c r="L70" s="129"/>
    </row>
    <row r="71" spans="1:12" ht="12.75" hidden="1">
      <c r="A71" s="236"/>
      <c r="B71" s="236"/>
      <c r="C71" s="236"/>
      <c r="D71" s="236"/>
      <c r="E71" s="157"/>
      <c r="F71" s="157"/>
      <c r="G71" s="157"/>
      <c r="H71" s="157"/>
      <c r="I71" s="157"/>
      <c r="J71" s="157"/>
      <c r="K71" s="157"/>
      <c r="L71" s="129"/>
    </row>
    <row r="72" spans="1:12" ht="12.75" hidden="1">
      <c r="A72" s="236"/>
      <c r="B72" s="236"/>
      <c r="C72" s="236"/>
      <c r="D72" s="236"/>
      <c r="E72" s="157"/>
      <c r="F72" s="157"/>
      <c r="G72" s="157"/>
      <c r="H72" s="157"/>
      <c r="I72" s="157"/>
      <c r="J72" s="157"/>
      <c r="K72" s="157"/>
      <c r="L72" s="129"/>
    </row>
    <row r="73" spans="1:12" ht="12.75" hidden="1">
      <c r="A73" s="236"/>
      <c r="B73" s="236"/>
      <c r="C73" s="236"/>
      <c r="D73" s="236"/>
      <c r="E73" s="157"/>
      <c r="F73" s="157"/>
      <c r="G73" s="157"/>
      <c r="H73" s="157"/>
      <c r="I73" s="157"/>
      <c r="J73" s="157"/>
      <c r="K73" s="157"/>
      <c r="L73" s="129"/>
    </row>
    <row r="74" spans="1:12" ht="12.75" hidden="1">
      <c r="A74" s="236"/>
      <c r="B74" s="236"/>
      <c r="C74" s="236"/>
      <c r="D74" s="236"/>
      <c r="E74" s="157"/>
      <c r="F74" s="157"/>
      <c r="G74" s="157"/>
      <c r="H74" s="157"/>
      <c r="I74" s="157"/>
      <c r="J74" s="157"/>
      <c r="K74" s="157"/>
      <c r="L74" s="129"/>
    </row>
    <row r="75" spans="1:12" ht="12.75" hidden="1">
      <c r="A75" s="236"/>
      <c r="B75" s="236"/>
      <c r="C75" s="236"/>
      <c r="D75" s="236"/>
      <c r="E75" s="157"/>
      <c r="F75" s="157"/>
      <c r="G75" s="157"/>
      <c r="H75" s="157"/>
      <c r="I75" s="157"/>
      <c r="J75" s="237"/>
      <c r="K75" s="157"/>
      <c r="L75" s="129"/>
    </row>
    <row r="76" spans="1:12" ht="12.75" hidden="1">
      <c r="A76" s="236"/>
      <c r="B76" s="236"/>
      <c r="C76" s="236"/>
      <c r="D76" s="236"/>
      <c r="E76" s="157"/>
      <c r="F76" s="157"/>
      <c r="G76" s="157"/>
      <c r="H76" s="157"/>
      <c r="I76" s="157"/>
      <c r="J76" s="237"/>
      <c r="K76" s="157"/>
      <c r="L76" s="129"/>
    </row>
    <row r="77" spans="1:12" ht="12.75" hidden="1">
      <c r="A77" s="236"/>
      <c r="B77" s="236"/>
      <c r="C77" s="236"/>
      <c r="D77" s="236"/>
      <c r="E77" s="157"/>
      <c r="F77" s="157"/>
      <c r="G77" s="157"/>
      <c r="H77" s="157"/>
      <c r="I77" s="157"/>
      <c r="J77" s="237"/>
      <c r="K77" s="157"/>
      <c r="L77" s="129"/>
    </row>
    <row r="78" spans="1:12" ht="12.75" hidden="1">
      <c r="A78" s="236"/>
      <c r="B78" s="236"/>
      <c r="C78" s="236"/>
      <c r="D78" s="236"/>
      <c r="E78" s="157"/>
      <c r="F78" s="157"/>
      <c r="G78" s="157"/>
      <c r="H78" s="157"/>
      <c r="I78" s="157"/>
      <c r="J78" s="237"/>
      <c r="K78" s="157"/>
      <c r="L78" s="129"/>
    </row>
    <row r="79" spans="1:12" ht="12.75" hidden="1">
      <c r="A79" s="236"/>
      <c r="B79" s="236"/>
      <c r="C79" s="236"/>
      <c r="D79" s="236"/>
      <c r="E79" s="157"/>
      <c r="F79" s="157"/>
      <c r="G79" s="157"/>
      <c r="H79" s="157"/>
      <c r="I79" s="157"/>
      <c r="J79" s="237"/>
      <c r="K79" s="157"/>
      <c r="L79" s="129"/>
    </row>
    <row r="80" spans="1:12" ht="12.75" hidden="1">
      <c r="A80" s="236"/>
      <c r="B80" s="236"/>
      <c r="C80" s="236"/>
      <c r="D80" s="236"/>
      <c r="E80" s="157"/>
      <c r="F80" s="157"/>
      <c r="G80" s="157"/>
      <c r="H80" s="157"/>
      <c r="I80" s="157"/>
      <c r="J80" s="237"/>
      <c r="K80" s="157"/>
      <c r="L80" s="129"/>
    </row>
    <row r="81" spans="1:12" ht="12.75" hidden="1">
      <c r="A81" s="236"/>
      <c r="B81" s="236"/>
      <c r="C81" s="236"/>
      <c r="D81" s="236"/>
      <c r="E81" s="157"/>
      <c r="F81" s="157"/>
      <c r="G81" s="157"/>
      <c r="H81" s="157"/>
      <c r="I81" s="157"/>
      <c r="J81" s="237"/>
      <c r="K81" s="157"/>
      <c r="L81" s="129"/>
    </row>
    <row r="82" spans="1:12" ht="12.75" hidden="1">
      <c r="A82" s="236"/>
      <c r="B82" s="236"/>
      <c r="C82" s="236"/>
      <c r="D82" s="236"/>
      <c r="E82" s="157"/>
      <c r="F82" s="157"/>
      <c r="G82" s="157"/>
      <c r="H82" s="157"/>
      <c r="I82" s="157"/>
      <c r="J82" s="237"/>
      <c r="K82" s="157"/>
      <c r="L82" s="129"/>
    </row>
    <row r="83" spans="1:12" ht="12.75" hidden="1">
      <c r="A83" s="236"/>
      <c r="B83" s="236"/>
      <c r="C83" s="236"/>
      <c r="D83" s="236"/>
      <c r="E83" s="157"/>
      <c r="F83" s="157"/>
      <c r="G83" s="157"/>
      <c r="H83" s="157"/>
      <c r="I83" s="157"/>
      <c r="J83" s="237"/>
      <c r="K83" s="157"/>
      <c r="L83" s="129"/>
    </row>
    <row r="84" spans="1:12" ht="12.75" hidden="1">
      <c r="A84" s="236"/>
      <c r="B84" s="236"/>
      <c r="C84" s="236"/>
      <c r="D84" s="236"/>
      <c r="E84" s="157"/>
      <c r="F84" s="157"/>
      <c r="G84" s="157"/>
      <c r="H84" s="157"/>
      <c r="I84" s="157"/>
      <c r="J84" s="237"/>
      <c r="K84" s="157"/>
      <c r="L84" s="129"/>
    </row>
    <row r="85" spans="1:12" ht="12.75" hidden="1">
      <c r="A85" s="236"/>
      <c r="B85" s="236"/>
      <c r="C85" s="236"/>
      <c r="D85" s="236"/>
      <c r="E85" s="157"/>
      <c r="F85" s="157"/>
      <c r="G85" s="157"/>
      <c r="H85" s="157"/>
      <c r="I85" s="157"/>
      <c r="J85" s="237"/>
      <c r="K85" s="157"/>
      <c r="L85" s="129"/>
    </row>
    <row r="86" spans="1:12" ht="12.75" hidden="1">
      <c r="A86" s="236"/>
      <c r="B86" s="236"/>
      <c r="C86" s="236"/>
      <c r="D86" s="236"/>
      <c r="E86" s="157"/>
      <c r="F86" s="157"/>
      <c r="G86" s="157"/>
      <c r="H86" s="157"/>
      <c r="I86" s="157"/>
      <c r="J86" s="237"/>
      <c r="K86" s="157"/>
      <c r="L86" s="129"/>
    </row>
    <row r="87" spans="1:12" ht="12.75" hidden="1">
      <c r="A87" s="236"/>
      <c r="B87" s="236"/>
      <c r="C87" s="236"/>
      <c r="D87" s="236"/>
      <c r="E87" s="157"/>
      <c r="F87" s="157"/>
      <c r="G87" s="157"/>
      <c r="H87" s="157"/>
      <c r="I87" s="157"/>
      <c r="J87" s="237"/>
      <c r="K87" s="157"/>
      <c r="L87" s="129"/>
    </row>
    <row r="88" spans="1:12" ht="12.75" hidden="1">
      <c r="A88" s="236"/>
      <c r="B88" s="236"/>
      <c r="C88" s="236"/>
      <c r="D88" s="236"/>
      <c r="E88" s="157"/>
      <c r="F88" s="157"/>
      <c r="G88" s="157"/>
      <c r="H88" s="157"/>
      <c r="I88" s="157"/>
      <c r="J88" s="237"/>
      <c r="K88" s="157"/>
      <c r="L88" s="129"/>
    </row>
    <row r="89" spans="1:12" ht="12.75" hidden="1">
      <c r="A89" s="236"/>
      <c r="B89" s="236"/>
      <c r="C89" s="236"/>
      <c r="D89" s="236"/>
      <c r="E89" s="157"/>
      <c r="F89" s="157"/>
      <c r="G89" s="157"/>
      <c r="H89" s="157"/>
      <c r="I89" s="157"/>
      <c r="J89" s="237"/>
      <c r="K89" s="157"/>
      <c r="L89" s="129"/>
    </row>
    <row r="90" spans="1:12" ht="12.75" hidden="1">
      <c r="A90" s="236"/>
      <c r="B90" s="236"/>
      <c r="C90" s="236"/>
      <c r="D90" s="236"/>
      <c r="E90" s="157"/>
      <c r="F90" s="157"/>
      <c r="G90" s="157"/>
      <c r="H90" s="157"/>
      <c r="I90" s="157"/>
      <c r="J90" s="237"/>
      <c r="K90" s="157"/>
      <c r="L90" s="129"/>
    </row>
    <row r="91" spans="1:12" ht="12.75" hidden="1">
      <c r="A91" s="236"/>
      <c r="B91" s="236"/>
      <c r="C91" s="236"/>
      <c r="D91" s="236"/>
      <c r="E91" s="157"/>
      <c r="F91" s="157"/>
      <c r="G91" s="157"/>
      <c r="H91" s="157"/>
      <c r="I91" s="157"/>
      <c r="J91" s="237"/>
      <c r="K91" s="157"/>
      <c r="L91" s="129"/>
    </row>
    <row r="92" spans="1:12" ht="12.75" hidden="1">
      <c r="A92" s="236"/>
      <c r="B92" s="236"/>
      <c r="C92" s="236"/>
      <c r="D92" s="236"/>
      <c r="E92" s="157"/>
      <c r="F92" s="157"/>
      <c r="G92" s="157"/>
      <c r="H92" s="157"/>
      <c r="I92" s="157"/>
      <c r="J92" s="237"/>
      <c r="K92" s="157"/>
      <c r="L92" s="129"/>
    </row>
    <row r="93" spans="1:12" ht="12.75" hidden="1">
      <c r="A93" s="236"/>
      <c r="B93" s="236"/>
      <c r="C93" s="236"/>
      <c r="D93" s="236"/>
      <c r="E93" s="157"/>
      <c r="F93" s="157"/>
      <c r="G93" s="157"/>
      <c r="H93" s="157"/>
      <c r="I93" s="157"/>
      <c r="J93" s="237"/>
      <c r="K93" s="157"/>
      <c r="L93" s="129"/>
    </row>
    <row r="94" spans="1:12" ht="12.75" hidden="1">
      <c r="A94" s="236"/>
      <c r="B94" s="236"/>
      <c r="C94" s="236"/>
      <c r="D94" s="236"/>
      <c r="E94" s="157"/>
      <c r="F94" s="157"/>
      <c r="G94" s="157"/>
      <c r="H94" s="157"/>
      <c r="I94" s="157"/>
      <c r="J94" s="237"/>
      <c r="K94" s="157"/>
      <c r="L94" s="129"/>
    </row>
    <row r="95" spans="1:12" ht="12.75" hidden="1">
      <c r="A95" s="236"/>
      <c r="B95" s="236"/>
      <c r="C95" s="236"/>
      <c r="D95" s="236"/>
      <c r="E95" s="157"/>
      <c r="F95" s="157"/>
      <c r="G95" s="157"/>
      <c r="H95" s="157"/>
      <c r="I95" s="157"/>
      <c r="J95" s="237"/>
      <c r="K95" s="157"/>
      <c r="L95" s="129"/>
    </row>
    <row r="96" spans="1:12" ht="12.75" hidden="1">
      <c r="A96" s="236"/>
      <c r="B96" s="236"/>
      <c r="C96" s="236"/>
      <c r="D96" s="236"/>
      <c r="E96" s="157"/>
      <c r="F96" s="157"/>
      <c r="G96" s="157"/>
      <c r="H96" s="157"/>
      <c r="I96" s="157"/>
      <c r="J96" s="237"/>
      <c r="K96" s="157"/>
      <c r="L96" s="129"/>
    </row>
    <row r="97" spans="1:12" ht="12.75" hidden="1">
      <c r="A97" s="236"/>
      <c r="B97" s="236"/>
      <c r="C97" s="236"/>
      <c r="D97" s="236"/>
      <c r="E97" s="157"/>
      <c r="F97" s="157"/>
      <c r="G97" s="157"/>
      <c r="H97" s="157"/>
      <c r="I97" s="157"/>
      <c r="J97" s="237"/>
      <c r="K97" s="157"/>
      <c r="L97" s="129"/>
    </row>
    <row r="98" spans="1:12" ht="12.75" hidden="1">
      <c r="A98" s="236"/>
      <c r="B98" s="236"/>
      <c r="C98" s="236"/>
      <c r="D98" s="236"/>
      <c r="E98" s="157"/>
      <c r="F98" s="157"/>
      <c r="G98" s="157"/>
      <c r="H98" s="157"/>
      <c r="I98" s="157"/>
      <c r="J98" s="237"/>
      <c r="K98" s="157"/>
      <c r="L98" s="129"/>
    </row>
    <row r="99" spans="1:12" ht="12.75" hidden="1">
      <c r="A99" s="236"/>
      <c r="B99" s="236"/>
      <c r="C99" s="236"/>
      <c r="D99" s="236"/>
      <c r="E99" s="157"/>
      <c r="F99" s="157"/>
      <c r="G99" s="157"/>
      <c r="H99" s="157"/>
      <c r="I99" s="157"/>
      <c r="J99" s="237"/>
      <c r="K99" s="157"/>
      <c r="L99" s="129"/>
    </row>
    <row r="100" spans="1:12" ht="12.75" hidden="1">
      <c r="A100" s="236"/>
      <c r="B100" s="236"/>
      <c r="C100" s="236"/>
      <c r="D100" s="236"/>
      <c r="E100" s="157"/>
      <c r="F100" s="157"/>
      <c r="G100" s="157"/>
      <c r="H100" s="157"/>
      <c r="I100" s="157"/>
      <c r="J100" s="237"/>
      <c r="K100" s="157"/>
      <c r="L100" s="129"/>
    </row>
    <row r="101" spans="1:12" ht="12.75" hidden="1">
      <c r="A101" s="236"/>
      <c r="B101" s="236"/>
      <c r="C101" s="236"/>
      <c r="D101" s="236"/>
      <c r="E101" s="157"/>
      <c r="F101" s="157"/>
      <c r="G101" s="157"/>
      <c r="H101" s="157"/>
      <c r="I101" s="157"/>
      <c r="J101" s="237"/>
      <c r="K101" s="157"/>
      <c r="L101" s="129"/>
    </row>
    <row r="102" spans="1:12" ht="12.75" hidden="1">
      <c r="A102" s="236"/>
      <c r="B102" s="236"/>
      <c r="C102" s="236"/>
      <c r="D102" s="236"/>
      <c r="E102" s="157"/>
      <c r="F102" s="157"/>
      <c r="G102" s="157"/>
      <c r="H102" s="157"/>
      <c r="I102" s="157"/>
      <c r="J102" s="237"/>
      <c r="K102" s="157"/>
      <c r="L102" s="129"/>
    </row>
    <row r="103" spans="1:12" ht="12.75" hidden="1">
      <c r="A103" s="236"/>
      <c r="B103" s="236"/>
      <c r="C103" s="236"/>
      <c r="D103" s="236"/>
      <c r="E103" s="157"/>
      <c r="F103" s="157"/>
      <c r="G103" s="157"/>
      <c r="H103" s="157"/>
      <c r="I103" s="157"/>
      <c r="J103" s="237"/>
      <c r="K103" s="157"/>
      <c r="L103" s="129"/>
    </row>
    <row r="104" spans="1:12" ht="12.75" hidden="1">
      <c r="A104" s="236"/>
      <c r="B104" s="236"/>
      <c r="C104" s="236"/>
      <c r="D104" s="236"/>
      <c r="E104" s="157"/>
      <c r="F104" s="157"/>
      <c r="G104" s="157"/>
      <c r="H104" s="157"/>
      <c r="I104" s="157"/>
      <c r="J104" s="237"/>
      <c r="K104" s="157"/>
      <c r="L104" s="129"/>
    </row>
    <row r="105" spans="1:12" ht="12.75" hidden="1">
      <c r="A105" s="236"/>
      <c r="B105" s="236"/>
      <c r="C105" s="236"/>
      <c r="D105" s="236"/>
      <c r="E105" s="157"/>
      <c r="F105" s="157"/>
      <c r="G105" s="157"/>
      <c r="H105" s="157"/>
      <c r="I105" s="157"/>
      <c r="J105" s="237"/>
      <c r="K105" s="157"/>
      <c r="L105" s="129"/>
    </row>
    <row r="106" spans="1:12" ht="12.75" hidden="1">
      <c r="A106" s="236"/>
      <c r="B106" s="236"/>
      <c r="C106" s="236"/>
      <c r="D106" s="236"/>
      <c r="E106" s="157"/>
      <c r="F106" s="157"/>
      <c r="G106" s="157"/>
      <c r="H106" s="157"/>
      <c r="I106" s="157"/>
      <c r="J106" s="237"/>
      <c r="K106" s="157"/>
      <c r="L106" s="129"/>
    </row>
    <row r="107" spans="1:12" ht="12.75" hidden="1">
      <c r="A107" s="236"/>
      <c r="B107" s="236"/>
      <c r="C107" s="236"/>
      <c r="D107" s="236"/>
      <c r="E107" s="157"/>
      <c r="F107" s="157"/>
      <c r="G107" s="157"/>
      <c r="H107" s="157"/>
      <c r="I107" s="157"/>
      <c r="J107" s="237"/>
      <c r="K107" s="157"/>
      <c r="L107" s="129"/>
    </row>
    <row r="108" spans="1:12" ht="12.75" hidden="1">
      <c r="A108" s="236"/>
      <c r="B108" s="236"/>
      <c r="C108" s="236"/>
      <c r="D108" s="236"/>
      <c r="E108" s="157"/>
      <c r="F108" s="157"/>
      <c r="G108" s="157"/>
      <c r="H108" s="157"/>
      <c r="I108" s="157"/>
      <c r="J108" s="237"/>
      <c r="K108" s="157"/>
      <c r="L108" s="129"/>
    </row>
    <row r="109" spans="1:12" ht="12.75" hidden="1">
      <c r="A109" s="236"/>
      <c r="B109" s="236"/>
      <c r="C109" s="236"/>
      <c r="D109" s="236"/>
      <c r="E109" s="157"/>
      <c r="F109" s="157"/>
      <c r="G109" s="157"/>
      <c r="H109" s="157"/>
      <c r="I109" s="157"/>
      <c r="J109" s="237"/>
      <c r="K109" s="157"/>
      <c r="L109" s="129"/>
    </row>
    <row r="110" spans="1:12" ht="12.75" hidden="1">
      <c r="A110" s="236"/>
      <c r="B110" s="236"/>
      <c r="C110" s="236"/>
      <c r="D110" s="236"/>
      <c r="E110" s="157"/>
      <c r="F110" s="157"/>
      <c r="G110" s="157"/>
      <c r="H110" s="157"/>
      <c r="I110" s="157"/>
      <c r="J110" s="237"/>
      <c r="K110" s="157"/>
      <c r="L110" s="129"/>
    </row>
    <row r="111" spans="1:12" ht="12.75" hidden="1">
      <c r="A111" s="236"/>
      <c r="B111" s="236"/>
      <c r="C111" s="236"/>
      <c r="D111" s="236"/>
      <c r="E111" s="157"/>
      <c r="F111" s="157"/>
      <c r="G111" s="157"/>
      <c r="H111" s="157"/>
      <c r="I111" s="157"/>
      <c r="J111" s="237"/>
      <c r="K111" s="157"/>
      <c r="L111" s="129"/>
    </row>
    <row r="112" spans="1:12" ht="12.75" hidden="1">
      <c r="A112" s="236"/>
      <c r="B112" s="236"/>
      <c r="C112" s="236"/>
      <c r="D112" s="236"/>
      <c r="E112" s="157"/>
      <c r="F112" s="157"/>
      <c r="G112" s="157"/>
      <c r="H112" s="157"/>
      <c r="I112" s="157"/>
      <c r="J112" s="237"/>
      <c r="K112" s="157"/>
      <c r="L112" s="129"/>
    </row>
    <row r="113" spans="1:12" ht="12.75" hidden="1">
      <c r="A113" s="236"/>
      <c r="B113" s="236"/>
      <c r="C113" s="236"/>
      <c r="D113" s="236"/>
      <c r="E113" s="157"/>
      <c r="F113" s="157"/>
      <c r="G113" s="157"/>
      <c r="H113" s="157"/>
      <c r="I113" s="157"/>
      <c r="J113" s="237"/>
      <c r="K113" s="157"/>
      <c r="L113" s="129"/>
    </row>
    <row r="114" spans="1:12" ht="12.75" hidden="1">
      <c r="A114" s="236"/>
      <c r="B114" s="236"/>
      <c r="C114" s="236"/>
      <c r="D114" s="236"/>
      <c r="E114" s="157"/>
      <c r="F114" s="157"/>
      <c r="G114" s="157"/>
      <c r="H114" s="157"/>
      <c r="I114" s="157"/>
      <c r="J114" s="237"/>
      <c r="K114" s="157"/>
      <c r="L114" s="129"/>
    </row>
    <row r="115" spans="1:12" ht="12.75" hidden="1">
      <c r="A115" s="236"/>
      <c r="B115" s="236"/>
      <c r="C115" s="236"/>
      <c r="D115" s="236"/>
      <c r="E115" s="157"/>
      <c r="F115" s="157"/>
      <c r="G115" s="157"/>
      <c r="H115" s="157"/>
      <c r="I115" s="157"/>
      <c r="J115" s="237"/>
      <c r="K115" s="157"/>
      <c r="L115" s="129"/>
    </row>
    <row r="116" spans="1:12" ht="12.75" hidden="1">
      <c r="A116" s="236"/>
      <c r="B116" s="236"/>
      <c r="C116" s="236"/>
      <c r="D116" s="236"/>
      <c r="E116" s="157"/>
      <c r="F116" s="157"/>
      <c r="G116" s="157"/>
      <c r="H116" s="157"/>
      <c r="I116" s="157"/>
      <c r="J116" s="237"/>
      <c r="K116" s="157"/>
      <c r="L116" s="129"/>
    </row>
    <row r="117" spans="1:12" ht="12.75" hidden="1">
      <c r="A117" s="236"/>
      <c r="B117" s="236"/>
      <c r="C117" s="236"/>
      <c r="D117" s="236"/>
      <c r="E117" s="157"/>
      <c r="F117" s="157"/>
      <c r="G117" s="157"/>
      <c r="H117" s="157"/>
      <c r="I117" s="157"/>
      <c r="J117" s="237"/>
      <c r="K117" s="157"/>
      <c r="L117" s="129"/>
    </row>
    <row r="118" spans="1:12" ht="12.75" hidden="1">
      <c r="A118" s="236"/>
      <c r="B118" s="236"/>
      <c r="C118" s="236"/>
      <c r="D118" s="236"/>
      <c r="E118" s="157"/>
      <c r="F118" s="157"/>
      <c r="G118" s="157"/>
      <c r="H118" s="157"/>
      <c r="I118" s="157"/>
      <c r="J118" s="237"/>
      <c r="K118" s="157"/>
      <c r="L118" s="129"/>
    </row>
    <row r="119" spans="1:12" ht="12.75" hidden="1">
      <c r="A119" s="236"/>
      <c r="B119" s="236"/>
      <c r="C119" s="236"/>
      <c r="D119" s="236"/>
      <c r="E119" s="157"/>
      <c r="F119" s="157"/>
      <c r="G119" s="157"/>
      <c r="H119" s="157"/>
      <c r="I119" s="157"/>
      <c r="J119" s="237"/>
      <c r="K119" s="157"/>
      <c r="L119" s="129"/>
    </row>
    <row r="120" spans="1:12" ht="12.75" hidden="1">
      <c r="A120" s="236"/>
      <c r="B120" s="236"/>
      <c r="C120" s="236"/>
      <c r="D120" s="236"/>
      <c r="E120" s="157"/>
      <c r="F120" s="157"/>
      <c r="G120" s="157"/>
      <c r="H120" s="157"/>
      <c r="I120" s="157"/>
      <c r="J120" s="237"/>
      <c r="K120" s="157"/>
      <c r="L120" s="129"/>
    </row>
    <row r="121" spans="1:12" ht="12.75" hidden="1">
      <c r="A121" s="236"/>
      <c r="B121" s="236"/>
      <c r="C121" s="236"/>
      <c r="D121" s="236"/>
      <c r="E121" s="157"/>
      <c r="F121" s="157"/>
      <c r="G121" s="157"/>
      <c r="H121" s="157"/>
      <c r="I121" s="157"/>
      <c r="J121" s="237"/>
      <c r="K121" s="157"/>
      <c r="L121" s="129"/>
    </row>
    <row r="122" spans="1:12" ht="12.75" hidden="1">
      <c r="A122" s="236"/>
      <c r="B122" s="236"/>
      <c r="C122" s="236"/>
      <c r="D122" s="236"/>
      <c r="E122" s="157"/>
      <c r="F122" s="157"/>
      <c r="G122" s="157"/>
      <c r="H122" s="157"/>
      <c r="I122" s="157"/>
      <c r="J122" s="237"/>
      <c r="K122" s="157"/>
      <c r="L122" s="129"/>
    </row>
    <row r="123" spans="1:12" ht="12.75" hidden="1">
      <c r="A123" s="236"/>
      <c r="B123" s="236"/>
      <c r="C123" s="236"/>
      <c r="D123" s="236"/>
      <c r="E123" s="157"/>
      <c r="F123" s="157"/>
      <c r="G123" s="157"/>
      <c r="H123" s="157"/>
      <c r="I123" s="157"/>
      <c r="J123" s="237"/>
      <c r="K123" s="157"/>
      <c r="L123" s="129"/>
    </row>
    <row r="124" spans="1:12" ht="12.75" hidden="1">
      <c r="A124" s="236"/>
      <c r="B124" s="236"/>
      <c r="C124" s="236"/>
      <c r="D124" s="236"/>
      <c r="E124" s="157"/>
      <c r="F124" s="157"/>
      <c r="G124" s="157"/>
      <c r="H124" s="157"/>
      <c r="I124" s="157"/>
      <c r="J124" s="237"/>
      <c r="K124" s="157"/>
      <c r="L124" s="129"/>
    </row>
    <row r="125" spans="1:12" ht="12.75" hidden="1">
      <c r="A125" s="236"/>
      <c r="B125" s="236"/>
      <c r="C125" s="236"/>
      <c r="D125" s="236"/>
      <c r="E125" s="157"/>
      <c r="F125" s="157"/>
      <c r="G125" s="157"/>
      <c r="H125" s="157"/>
      <c r="I125" s="157"/>
      <c r="J125" s="237"/>
      <c r="K125" s="157"/>
      <c r="L125" s="129"/>
    </row>
    <row r="126" spans="1:12" ht="12.75" hidden="1">
      <c r="A126" s="236"/>
      <c r="B126" s="236"/>
      <c r="C126" s="236"/>
      <c r="D126" s="236"/>
      <c r="E126" s="157"/>
      <c r="F126" s="157"/>
      <c r="G126" s="157"/>
      <c r="H126" s="157"/>
      <c r="I126" s="157"/>
      <c r="J126" s="237"/>
      <c r="K126" s="157"/>
      <c r="L126" s="129"/>
    </row>
    <row r="127" spans="1:12" ht="12.75" hidden="1">
      <c r="A127" s="236"/>
      <c r="B127" s="236"/>
      <c r="C127" s="236"/>
      <c r="D127" s="236"/>
      <c r="E127" s="157"/>
      <c r="F127" s="157"/>
      <c r="G127" s="157"/>
      <c r="H127" s="157"/>
      <c r="I127" s="157"/>
      <c r="J127" s="237"/>
      <c r="K127" s="157"/>
      <c r="L127" s="129"/>
    </row>
    <row r="128" spans="1:12" ht="12.75" hidden="1">
      <c r="A128" s="236"/>
      <c r="B128" s="236"/>
      <c r="C128" s="236"/>
      <c r="D128" s="236"/>
      <c r="E128" s="157"/>
      <c r="F128" s="157"/>
      <c r="G128" s="157"/>
      <c r="H128" s="157"/>
      <c r="I128" s="157"/>
      <c r="J128" s="237"/>
      <c r="K128" s="157"/>
      <c r="L128" s="129"/>
    </row>
    <row r="129" spans="1:12" ht="12.75" hidden="1">
      <c r="A129" s="236"/>
      <c r="B129" s="236"/>
      <c r="C129" s="236"/>
      <c r="D129" s="236"/>
      <c r="E129" s="157"/>
      <c r="F129" s="157"/>
      <c r="G129" s="157"/>
      <c r="H129" s="157"/>
      <c r="I129" s="157"/>
      <c r="J129" s="237"/>
      <c r="K129" s="157"/>
      <c r="L129" s="129"/>
    </row>
    <row r="130" spans="1:12" ht="12.75" hidden="1">
      <c r="A130" s="236"/>
      <c r="B130" s="236"/>
      <c r="C130" s="236"/>
      <c r="D130" s="236"/>
      <c r="E130" s="157"/>
      <c r="F130" s="157"/>
      <c r="G130" s="157"/>
      <c r="H130" s="157"/>
      <c r="I130" s="157"/>
      <c r="J130" s="237"/>
      <c r="K130" s="157"/>
      <c r="L130" s="129"/>
    </row>
    <row r="131" spans="1:12" ht="12.75" hidden="1">
      <c r="A131" s="236"/>
      <c r="B131" s="236"/>
      <c r="C131" s="236"/>
      <c r="D131" s="236"/>
      <c r="E131" s="157"/>
      <c r="F131" s="157"/>
      <c r="G131" s="157"/>
      <c r="H131" s="157"/>
      <c r="I131" s="157"/>
      <c r="J131" s="237"/>
      <c r="K131" s="157"/>
      <c r="L131" s="129"/>
    </row>
    <row r="132" spans="1:12" ht="12.75" hidden="1">
      <c r="A132" s="131"/>
      <c r="B132" s="131"/>
      <c r="C132" s="131"/>
      <c r="D132" s="131"/>
      <c r="E132" s="131"/>
      <c r="F132" s="131"/>
      <c r="G132" s="131"/>
      <c r="H132" s="131"/>
      <c r="I132" s="131"/>
      <c r="J132" s="132"/>
      <c r="K132" s="131"/>
      <c r="L132" s="133"/>
    </row>
  </sheetData>
  <sheetProtection sheet="1" objects="1" scenarios="1"/>
  <mergeCells count="20">
    <mergeCell ref="B5:C5"/>
    <mergeCell ref="B6:C6"/>
    <mergeCell ref="F6:G6"/>
    <mergeCell ref="H6:I6"/>
    <mergeCell ref="A8:C8"/>
    <mergeCell ref="F8:G8"/>
    <mergeCell ref="J8:K8"/>
    <mergeCell ref="A9:C9"/>
    <mergeCell ref="A10:A14"/>
    <mergeCell ref="A15:A27"/>
    <mergeCell ref="A28:A37"/>
    <mergeCell ref="A38:A39"/>
    <mergeCell ref="A40:A44"/>
    <mergeCell ref="A48:A52"/>
    <mergeCell ref="H54:I54"/>
    <mergeCell ref="A55:C55"/>
    <mergeCell ref="A56:C56"/>
    <mergeCell ref="A57:C57"/>
    <mergeCell ref="A58:C58"/>
    <mergeCell ref="A60:D60"/>
  </mergeCells>
  <dataValidations count="1">
    <dataValidation type="list" allowBlank="1" showErrorMessage="1" sqref="F7">
      <formula1>'CC6'!#REF!</formula1>
      <formula2>0</formula2>
    </dataValidation>
  </dataValidations>
  <printOptions horizontalCentered="1"/>
  <pageMargins left="0.20972222222222223" right="0.12986111111111112" top="0.2361111111111111" bottom="0.19652777777777777" header="0.5118055555555555" footer="0.5118055555555555"/>
  <pageSetup fitToHeight="1"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codeName="Feuil5">
    <tabColor indexed="11"/>
  </sheetPr>
  <dimension ref="A1:Q50"/>
  <sheetViews>
    <sheetView showGridLines="0" showRowColHeaders="0" zoomScale="90" zoomScaleNormal="90" zoomScaleSheetLayoutView="80" workbookViewId="0" topLeftCell="A1">
      <selection activeCell="D8" sqref="D8"/>
    </sheetView>
  </sheetViews>
  <sheetFormatPr defaultColWidth="1.1484375" defaultRowHeight="24.75" customHeight="1" zeroHeight="1"/>
  <cols>
    <col min="1" max="1" width="1.57421875" style="114" customWidth="1"/>
    <col min="2" max="2" width="70.8515625" style="114" customWidth="1"/>
    <col min="3" max="3" width="11.28125" style="238" customWidth="1"/>
    <col min="4" max="4" width="34.140625" style="238" customWidth="1"/>
    <col min="5" max="5" width="34.140625" style="114" customWidth="1"/>
    <col min="6" max="6" width="1.421875" style="114" customWidth="1"/>
    <col min="7" max="16384" width="0" style="114" hidden="1" customWidth="1"/>
  </cols>
  <sheetData>
    <row r="1" spans="1:17" s="239" customFormat="1" ht="24.75" customHeight="1">
      <c r="A1" s="4" t="s">
        <v>0</v>
      </c>
      <c r="C1" s="240"/>
      <c r="E1" s="7"/>
      <c r="F1" s="241"/>
      <c r="P1" s="242"/>
      <c r="Q1" s="242"/>
    </row>
    <row r="2" spans="1:6" s="239" customFormat="1" ht="8.25" customHeight="1">
      <c r="A2" s="243"/>
      <c r="C2" s="240"/>
      <c r="F2" s="241"/>
    </row>
    <row r="3" spans="1:6" ht="6" customHeight="1">
      <c r="A3" s="244"/>
      <c r="B3" s="245"/>
      <c r="C3" s="246"/>
      <c r="D3" s="247"/>
      <c r="E3" s="248"/>
      <c r="F3" s="249"/>
    </row>
    <row r="4" spans="2:5" ht="28.5" customHeight="1">
      <c r="B4" s="250"/>
      <c r="C4" s="251"/>
      <c r="D4" s="251"/>
      <c r="E4" s="250"/>
    </row>
    <row r="5" spans="2:5" ht="34.5" customHeight="1">
      <c r="B5" s="252" t="s">
        <v>139</v>
      </c>
      <c r="C5" s="252"/>
      <c r="D5" s="252"/>
      <c r="E5" s="252"/>
    </row>
    <row r="6" spans="2:5" ht="39" customHeight="1">
      <c r="B6" s="253"/>
      <c r="C6" s="253"/>
      <c r="D6" s="253"/>
      <c r="E6" s="253"/>
    </row>
    <row r="7" spans="2:5" s="254" customFormat="1" ht="24.75" customHeight="1">
      <c r="B7" s="255" t="s">
        <v>140</v>
      </c>
      <c r="C7" s="255"/>
      <c r="D7" s="255"/>
      <c r="E7" s="255"/>
    </row>
    <row r="8" spans="2:5" s="254" customFormat="1" ht="24.75" customHeight="1">
      <c r="B8" s="256" t="s">
        <v>141</v>
      </c>
      <c r="C8" s="256"/>
      <c r="D8" s="257">
        <f>ROUND(V!D22/100*(V!D23*(100-V!D24)+V!D25*V!D24)/100,3)</f>
        <v>0.553</v>
      </c>
      <c r="E8" s="258">
        <f>D8*E35/D$31</f>
        <v>0.20006584445513714</v>
      </c>
    </row>
    <row r="9" spans="2:5" s="254" customFormat="1" ht="24.75" customHeight="1">
      <c r="B9" s="259" t="s">
        <v>142</v>
      </c>
      <c r="C9" s="259"/>
      <c r="D9" s="260">
        <f>ROUND(V!D33+IF(V!D33="",IF(V!D12=0,V!D30*V!C30/V!E30,V!D30*V!C30/V!E30+V!D31*V!C31/V!E31),0),3)</f>
        <v>0.25</v>
      </c>
      <c r="E9" s="261">
        <f>D9*E35/D$31</f>
        <v>0.09044568013342547</v>
      </c>
    </row>
    <row r="10" spans="2:5" s="254" customFormat="1" ht="24.75" customHeight="1">
      <c r="B10" s="259" t="s">
        <v>143</v>
      </c>
      <c r="C10" s="259"/>
      <c r="D10" s="262">
        <f>ROUND(V!D37/V!D10,3)</f>
        <v>0.267</v>
      </c>
      <c r="E10" s="263">
        <f>D10*E35/D$31</f>
        <v>0.0965959863824984</v>
      </c>
    </row>
    <row r="11" spans="2:5" s="254" customFormat="1" ht="24.75" customHeight="1">
      <c r="B11" s="264" t="s">
        <v>144</v>
      </c>
      <c r="C11" s="264"/>
      <c r="D11" s="265">
        <f>SUM(D8:D10)</f>
        <v>1.07</v>
      </c>
      <c r="E11" s="266">
        <f>SUM(E8:E10)</f>
        <v>0.387107510971061</v>
      </c>
    </row>
    <row r="12" spans="2:5" s="254" customFormat="1" ht="25.5" customHeight="1">
      <c r="B12" s="267"/>
      <c r="C12" s="267"/>
      <c r="D12" s="267"/>
      <c r="E12" s="267"/>
    </row>
    <row r="13" spans="2:5" ht="24.75" customHeight="1">
      <c r="B13" s="255" t="s">
        <v>145</v>
      </c>
      <c r="C13" s="255"/>
      <c r="D13" s="255"/>
      <c r="E13" s="255"/>
    </row>
    <row r="14" spans="2:11" ht="24.75" customHeight="1">
      <c r="B14" s="268" t="s">
        <v>146</v>
      </c>
      <c r="C14" s="268"/>
      <c r="D14" s="269">
        <f>ROUND(IF(V!E45=1,IF(V!C48=0,(V!C47-V!C48-V!C51-V!D30*V!C30)/V!D43/E37,(PMT(V!C49/100/12,V!C50,-V!C48)*V!C50+(V!C47-V!C48)-V!C51-V!D30*V!C30)/V!D43/E37),IF(V!E45=2,((V!E49*V!E48+V!E50+V!E50*(1/100)*(V!D43-V!E48/12)-V!E51)/V!D43)/V!D13,IF(V!E45=3,(V!E49*V!E48/V!D43)/V!D13,""))),2)</f>
        <v>46.3</v>
      </c>
      <c r="E14" s="258">
        <f>D14*E37/D$31</f>
        <v>0.12283729304520957</v>
      </c>
      <c r="H14" s="250"/>
      <c r="I14" s="270"/>
      <c r="K14" s="250"/>
    </row>
    <row r="15" spans="2:11" ht="24.75" customHeight="1">
      <c r="B15" s="271" t="s">
        <v>147</v>
      </c>
      <c r="C15" s="271"/>
      <c r="D15" s="272">
        <f>ROUND(IF(V!D12=0,0,(IF(V!E57=1,IF(V!C60=0,(V!C59-V!C60-V!C63-V!D31*V!C31)/V!D55/E37,(PMT(V!C61/100/12,V!C62,-V!C60)*V!C62+(V!C59-V!C60)-V!C63-V!D31*V!C31)/V!D55/E37),IF(V!E57=2,((V!E61*V!E60+V!E62+V!E62*(1/100)*(V!D55-V!E60/12)-V!E63)/V!D55)/V!D13,IF(V!E57=3,(V!E61*V!E60/V!D55)/V!D13,""))))*V!D12),2)</f>
        <v>0</v>
      </c>
      <c r="E15" s="261">
        <f>D15*E37/D$31</f>
        <v>0</v>
      </c>
      <c r="H15" s="273"/>
      <c r="I15" s="270"/>
      <c r="K15" s="250"/>
    </row>
    <row r="16" spans="2:10" ht="24.75" customHeight="1">
      <c r="B16" s="271" t="s">
        <v>148</v>
      </c>
      <c r="C16" s="271"/>
      <c r="D16" s="272">
        <f>ROUND((V!D67+V!D68)/V!D13,2)</f>
        <v>11.36</v>
      </c>
      <c r="E16" s="261">
        <f>D16*E37/D$31</f>
        <v>0.030138912505260924</v>
      </c>
      <c r="G16" s="274"/>
      <c r="J16" s="275"/>
    </row>
    <row r="17" spans="2:10" ht="24.75" customHeight="1">
      <c r="B17" s="276" t="s">
        <v>149</v>
      </c>
      <c r="C17" s="276"/>
      <c r="D17" s="277">
        <f>ROUND(V!D72/V!D13,2)</f>
        <v>45.45</v>
      </c>
      <c r="E17" s="278">
        <f>D17*E37/D$31</f>
        <v>0.12058218075388284</v>
      </c>
      <c r="G17" s="274"/>
      <c r="J17" s="275"/>
    </row>
    <row r="18" spans="2:10" ht="24.75" customHeight="1">
      <c r="B18" s="279" t="s">
        <v>150</v>
      </c>
      <c r="C18" s="279"/>
      <c r="D18" s="280">
        <f>SUM(D14:D17)</f>
        <v>103.11</v>
      </c>
      <c r="E18" s="281">
        <f>SUM(E14:E16)</f>
        <v>0.1529762055504705</v>
      </c>
      <c r="I18" s="282"/>
      <c r="J18" s="283"/>
    </row>
    <row r="19" spans="2:10" ht="25.5" customHeight="1">
      <c r="B19" s="284"/>
      <c r="C19" s="284"/>
      <c r="D19" s="285"/>
      <c r="E19" s="286"/>
      <c r="I19" s="282"/>
      <c r="J19" s="251"/>
    </row>
    <row r="20" spans="2:9" ht="24.75" customHeight="1">
      <c r="B20" s="255" t="s">
        <v>151</v>
      </c>
      <c r="C20" s="255"/>
      <c r="D20" s="255"/>
      <c r="E20" s="255"/>
      <c r="I20" s="282"/>
    </row>
    <row r="21" spans="2:9" ht="24.75" customHeight="1">
      <c r="B21" s="268" t="s">
        <v>152</v>
      </c>
      <c r="C21" s="268"/>
      <c r="D21" s="287">
        <f>ROUND((V!D82*V!D86+V!D83)*V!D77/E37/E36,2)</f>
        <v>12.9</v>
      </c>
      <c r="E21" s="258">
        <f>D21*E37*E36/D$31</f>
        <v>0.2629075030118411</v>
      </c>
      <c r="H21" s="282"/>
      <c r="I21" s="282"/>
    </row>
    <row r="22" spans="2:9" ht="24.75" customHeight="1">
      <c r="B22" s="271" t="s">
        <v>153</v>
      </c>
      <c r="C22" s="271"/>
      <c r="D22" s="288">
        <f>ROUND(((V!D82*V!D86+V!D83)*V!D84/100)*V!D77/E37/E36,2)</f>
        <v>1.93</v>
      </c>
      <c r="E22" s="261">
        <f>D22*E37*E36/D$31</f>
        <v>0.03933422331882584</v>
      </c>
      <c r="H22" s="282"/>
      <c r="I22" s="282"/>
    </row>
    <row r="23" spans="2:9" ht="24.75" customHeight="1">
      <c r="B23" s="289" t="s">
        <v>154</v>
      </c>
      <c r="C23" s="289"/>
      <c r="D23" s="290">
        <f>ROUND(V!D85*V!D77/E36,2)</f>
        <v>1.82</v>
      </c>
      <c r="E23" s="291">
        <f>D23*E37*E36/D$31</f>
        <v>0.03709237639391867</v>
      </c>
      <c r="H23" s="282"/>
      <c r="I23" s="282"/>
    </row>
    <row r="24" spans="2:9" ht="24.75" customHeight="1">
      <c r="B24" s="279" t="s">
        <v>150</v>
      </c>
      <c r="C24" s="279"/>
      <c r="D24" s="292">
        <f>SUM(D21:D23)</f>
        <v>16.65</v>
      </c>
      <c r="E24" s="281">
        <f>SUM(E21:E23)</f>
        <v>0.33933410272458564</v>
      </c>
      <c r="H24" s="282"/>
      <c r="I24" s="282"/>
    </row>
    <row r="25" spans="3:9" s="114" customFormat="1" ht="25.5" customHeight="1">
      <c r="C25" s="293"/>
      <c r="H25" s="282"/>
      <c r="I25" s="282"/>
    </row>
    <row r="26" spans="7:9" s="114" customFormat="1" ht="24.75" customHeight="1" hidden="1">
      <c r="G26" s="238"/>
      <c r="H26" s="282"/>
      <c r="I26" s="282"/>
    </row>
    <row r="27" spans="2:9" ht="24.75" customHeight="1" hidden="1">
      <c r="B27" s="294"/>
      <c r="C27" s="294"/>
      <c r="D27" s="295"/>
      <c r="E27" s="296"/>
      <c r="G27" s="238"/>
      <c r="H27" s="282"/>
      <c r="I27" s="282"/>
    </row>
    <row r="28" spans="2:9" ht="24.75" customHeight="1">
      <c r="B28" s="255" t="s">
        <v>155</v>
      </c>
      <c r="C28" s="255"/>
      <c r="D28" s="255"/>
      <c r="E28" s="255"/>
      <c r="G28" s="238"/>
      <c r="H28" s="282"/>
      <c r="I28" s="282"/>
    </row>
    <row r="29" spans="2:9" ht="24.75" customHeight="1">
      <c r="B29" s="297">
        <f>IF(ISBLANK(V!D90),"Aucun autre coût n'est enregistré",V!D90&amp;" rapporté à 1 "&amp;V!D91)</f>
        <v>0</v>
      </c>
      <c r="C29" s="297"/>
      <c r="D29" s="298">
        <f>_xlfn.IFERROR(V!D93/V!D92,0)</f>
        <v>0</v>
      </c>
      <c r="E29" s="278">
        <f>D29*E38/D$31</f>
        <v>0</v>
      </c>
      <c r="G29" s="238"/>
      <c r="H29" s="282"/>
      <c r="I29" s="282"/>
    </row>
    <row r="30" spans="2:9" ht="25.5" customHeight="1">
      <c r="B30" s="284"/>
      <c r="C30" s="284"/>
      <c r="D30" s="285"/>
      <c r="E30" s="299"/>
      <c r="G30" s="238"/>
      <c r="H30" s="282"/>
      <c r="I30" s="282"/>
    </row>
    <row r="31" spans="2:5" ht="24.75" customHeight="1">
      <c r="B31" s="300" t="s">
        <v>156</v>
      </c>
      <c r="C31" s="300"/>
      <c r="D31" s="301">
        <f>D11*E35+D18*E37+D24*E37*E36+D29*E38</f>
        <v>82922.7</v>
      </c>
      <c r="E31" s="302">
        <f>E11+E18+E24+E17+E29</f>
        <v>1</v>
      </c>
    </row>
    <row r="32" spans="2:9" ht="37.5" customHeight="1">
      <c r="B32" s="253"/>
      <c r="C32" s="253"/>
      <c r="D32" s="253"/>
      <c r="E32" s="253"/>
      <c r="H32" s="282"/>
      <c r="I32" s="282"/>
    </row>
    <row r="33" spans="2:9" ht="35.25" customHeight="1">
      <c r="B33" s="252" t="s">
        <v>157</v>
      </c>
      <c r="C33" s="252"/>
      <c r="D33" s="252"/>
      <c r="E33" s="252"/>
      <c r="H33" s="282"/>
      <c r="I33" s="282"/>
    </row>
    <row r="34" spans="2:9" ht="34.5" customHeight="1">
      <c r="B34" s="253"/>
      <c r="C34" s="253"/>
      <c r="D34" s="253"/>
      <c r="E34" s="303" t="s">
        <v>158</v>
      </c>
      <c r="H34" s="282"/>
      <c r="I34" s="282"/>
    </row>
    <row r="35" spans="2:9" ht="24.75" customHeight="1">
      <c r="B35" s="304" t="s">
        <v>159</v>
      </c>
      <c r="C35" s="305" t="s">
        <v>160</v>
      </c>
      <c r="D35" s="257">
        <f>D11</f>
        <v>1.07</v>
      </c>
      <c r="E35" s="306">
        <f>V!D10</f>
        <v>30000</v>
      </c>
      <c r="H35" s="282"/>
      <c r="I35" s="282"/>
    </row>
    <row r="36" spans="2:9" ht="24.75" customHeight="1">
      <c r="B36" s="307" t="s">
        <v>161</v>
      </c>
      <c r="C36" s="308" t="s">
        <v>162</v>
      </c>
      <c r="D36" s="309">
        <f>D24</f>
        <v>16.65</v>
      </c>
      <c r="E36" s="310">
        <f>V!D98</f>
        <v>7.681818181818181</v>
      </c>
      <c r="H36" s="282"/>
      <c r="I36" s="282"/>
    </row>
    <row r="37" spans="2:9" ht="24.75" customHeight="1">
      <c r="B37" s="311" t="s">
        <v>163</v>
      </c>
      <c r="C37" s="312" t="s">
        <v>164</v>
      </c>
      <c r="D37" s="313">
        <f>D18</f>
        <v>103.11</v>
      </c>
      <c r="E37" s="314">
        <f>V!D13</f>
        <v>220</v>
      </c>
      <c r="H37" s="282"/>
      <c r="I37" s="282"/>
    </row>
    <row r="38" spans="2:9" ht="24.75" customHeight="1">
      <c r="B38" s="311">
        <f>IF(ISBLANK(V!D90),"Aucun autre coût n'est enregistré",V!D90&amp;" rapporté à 1 "&amp;V!D91)</f>
        <v>0</v>
      </c>
      <c r="C38" s="312" t="s">
        <v>165</v>
      </c>
      <c r="D38" s="315">
        <f>D29</f>
        <v>0</v>
      </c>
      <c r="E38" s="316">
        <f>V!D92</f>
        <v>0</v>
      </c>
      <c r="H38" s="282"/>
      <c r="I38" s="282"/>
    </row>
    <row r="39" spans="8:9" ht="43.5" customHeight="1">
      <c r="H39" s="282"/>
      <c r="I39" s="282"/>
    </row>
    <row r="40" spans="2:9" ht="33" customHeight="1">
      <c r="B40" s="252" t="s">
        <v>166</v>
      </c>
      <c r="C40" s="252"/>
      <c r="D40" s="252"/>
      <c r="E40" s="252"/>
      <c r="H40" s="282"/>
      <c r="I40" s="282"/>
    </row>
    <row r="41" spans="2:9" ht="23.25" customHeight="1">
      <c r="B41" s="317"/>
      <c r="C41" s="317"/>
      <c r="D41" s="317"/>
      <c r="E41" s="317"/>
      <c r="G41" s="238"/>
      <c r="H41" s="282"/>
      <c r="I41" s="282"/>
    </row>
    <row r="42" spans="2:9" ht="18" customHeight="1">
      <c r="B42" s="318" t="s">
        <v>167</v>
      </c>
      <c r="C42" s="253"/>
      <c r="D42" s="253"/>
      <c r="E42" s="253"/>
      <c r="H42" s="282"/>
      <c r="I42" s="282"/>
    </row>
    <row r="43" spans="8:9" ht="9" customHeight="1">
      <c r="H43" s="282"/>
      <c r="I43" s="282"/>
    </row>
    <row r="44" spans="2:8" ht="24.75" customHeight="1">
      <c r="B44" s="268" t="s">
        <v>168</v>
      </c>
      <c r="C44" s="268"/>
      <c r="D44" s="319">
        <f>D31/E37</f>
        <v>376.92136363636365</v>
      </c>
      <c r="E44" s="320"/>
      <c r="G44" s="282"/>
      <c r="H44" s="282"/>
    </row>
    <row r="45" spans="2:8" ht="24.75" customHeight="1">
      <c r="B45" s="271" t="s">
        <v>169</v>
      </c>
      <c r="C45" s="271"/>
      <c r="D45" s="321">
        <f>D31/(V!D80/V!D81*V!D78*V!D77)</f>
        <v>82.92269999999999</v>
      </c>
      <c r="E45" s="320"/>
      <c r="G45" s="282"/>
      <c r="H45" s="282"/>
    </row>
    <row r="46" spans="2:5" ht="24.75" customHeight="1">
      <c r="B46" s="271" t="s">
        <v>170</v>
      </c>
      <c r="C46" s="271"/>
      <c r="D46" s="321">
        <f>D31/(V!D79/V!D81*V!D78*V!D77)</f>
        <v>49.06668639053255</v>
      </c>
      <c r="E46" s="320"/>
    </row>
    <row r="47" spans="2:5" ht="24.75" customHeight="1">
      <c r="B47" s="271" t="s">
        <v>171</v>
      </c>
      <c r="C47" s="271"/>
      <c r="D47" s="322">
        <f>D31/E35</f>
        <v>2.76409</v>
      </c>
      <c r="E47" s="323"/>
    </row>
    <row r="48" spans="2:5" ht="24.75" customHeight="1">
      <c r="B48" s="271" t="s">
        <v>172</v>
      </c>
      <c r="C48" s="271"/>
      <c r="D48" s="322">
        <f>D31/V!D11</f>
        <v>5.52818</v>
      </c>
      <c r="E48" s="323"/>
    </row>
    <row r="49" spans="2:5" ht="24.75" customHeight="1">
      <c r="B49" s="271">
        <f>"unité "&amp;V!D14&amp;" x km offerte sur parcours total"</f>
        <v>0</v>
      </c>
      <c r="C49" s="271"/>
      <c r="D49" s="322">
        <f>D31/(V!D10*V!D15)</f>
        <v>0.5025618181818181</v>
      </c>
      <c r="E49" s="323"/>
    </row>
    <row r="50" spans="2:5" ht="24.75" customHeight="1">
      <c r="B50" s="324">
        <f>"unité "&amp;V!D14&amp;" x km produite"</f>
        <v>0</v>
      </c>
      <c r="C50" s="324"/>
      <c r="D50" s="325">
        <f>D31/(V!D11*(V!D15*V!D16/100))</f>
        <v>1.0051236363636362</v>
      </c>
      <c r="E50" s="323"/>
    </row>
  </sheetData>
  <sheetProtection sheet="1" objects="1" scenarios="1" formatCells="0"/>
  <mergeCells count="29">
    <mergeCell ref="B5:E5"/>
    <mergeCell ref="B7:E7"/>
    <mergeCell ref="B8:C8"/>
    <mergeCell ref="B9:C9"/>
    <mergeCell ref="B10:C10"/>
    <mergeCell ref="B11:C11"/>
    <mergeCell ref="B13:E13"/>
    <mergeCell ref="B14:C14"/>
    <mergeCell ref="B15:C15"/>
    <mergeCell ref="B16:C16"/>
    <mergeCell ref="B17:C17"/>
    <mergeCell ref="B18:C18"/>
    <mergeCell ref="B20:E20"/>
    <mergeCell ref="B21:C21"/>
    <mergeCell ref="B22:C22"/>
    <mergeCell ref="B23:C23"/>
    <mergeCell ref="B24:C24"/>
    <mergeCell ref="B28:E28"/>
    <mergeCell ref="B29:C29"/>
    <mergeCell ref="B31:C31"/>
    <mergeCell ref="B33:E33"/>
    <mergeCell ref="B40:E40"/>
    <mergeCell ref="B44:C44"/>
    <mergeCell ref="B45:C45"/>
    <mergeCell ref="B46:C46"/>
    <mergeCell ref="B47:C47"/>
    <mergeCell ref="B48:C48"/>
    <mergeCell ref="B49:C49"/>
    <mergeCell ref="B50:C50"/>
  </mergeCells>
  <printOptions/>
  <pageMargins left="0.7875" right="0.7875" top="0.7875" bottom="0.5513888888888889" header="0.5118055555555555" footer="0.2361111111111111"/>
  <pageSetup horizontalDpi="300" verticalDpi="300" orientation="portrait" paperSize="9" scale="51"/>
  <headerFooter alignWithMargins="0">
    <oddFooter>&amp;L&amp;"Verdana,Normal"&amp;14CNR_PR_Recomposition PR&amp;R&amp;"Verdana,Normal"&amp;14&amp;P/1</oddFooter>
  </headerFooter>
</worksheet>
</file>

<file path=xl/worksheets/sheet5.xml><?xml version="1.0" encoding="utf-8"?>
<worksheet xmlns="http://schemas.openxmlformats.org/spreadsheetml/2006/main" xmlns:r="http://schemas.openxmlformats.org/officeDocument/2006/relationships">
  <sheetPr codeName="Feuil11">
    <tabColor indexed="10"/>
  </sheetPr>
  <dimension ref="A1:X54"/>
  <sheetViews>
    <sheetView showRowColHeaders="0" zoomScale="80" zoomScaleNormal="80" zoomScaleSheetLayoutView="100" workbookViewId="0" topLeftCell="A28">
      <selection activeCell="C6" sqref="C6"/>
    </sheetView>
  </sheetViews>
  <sheetFormatPr defaultColWidth="1.1484375" defaultRowHeight="12.75"/>
  <cols>
    <col min="1" max="1" width="1.1484375" style="326" customWidth="1"/>
    <col min="2" max="2" width="75.140625" style="327" customWidth="1"/>
    <col min="3" max="3" width="20.140625" style="326" customWidth="1"/>
    <col min="4" max="7" width="18.57421875" style="326" customWidth="1"/>
    <col min="8" max="8" width="1.421875" style="326" customWidth="1"/>
    <col min="9" max="16384" width="0" style="328" hidden="1" customWidth="1"/>
  </cols>
  <sheetData>
    <row r="1" spans="2:7" ht="23.25" customHeight="1">
      <c r="B1" s="130" t="s">
        <v>173</v>
      </c>
      <c r="C1" s="329"/>
      <c r="D1" s="329"/>
      <c r="E1" s="329"/>
      <c r="F1" s="329"/>
      <c r="G1" s="329"/>
    </row>
    <row r="2" spans="2:7" ht="23.25" customHeight="1">
      <c r="B2" s="330" t="s">
        <v>174</v>
      </c>
      <c r="C2" s="330"/>
      <c r="D2" s="330"/>
      <c r="E2" s="330"/>
      <c r="F2" s="330"/>
      <c r="G2" s="330"/>
    </row>
    <row r="3" spans="2:7" ht="23.25" customHeight="1">
      <c r="B3" s="330"/>
      <c r="C3" s="330"/>
      <c r="D3" s="330"/>
      <c r="E3" s="330"/>
      <c r="F3" s="330"/>
      <c r="G3" s="330"/>
    </row>
    <row r="4" spans="2:7" ht="15.75" customHeight="1">
      <c r="B4" s="75" t="s">
        <v>1</v>
      </c>
      <c r="C4" s="134" t="s">
        <v>2</v>
      </c>
      <c r="F4" s="75" t="s">
        <v>79</v>
      </c>
      <c r="G4" s="135" t="s">
        <v>4</v>
      </c>
    </row>
    <row r="5" ht="15.75" customHeight="1">
      <c r="C5" s="3"/>
    </row>
    <row r="6" spans="2:7" ht="27.75" customHeight="1">
      <c r="B6" s="15" t="s">
        <v>175</v>
      </c>
      <c r="C6" s="19" t="s">
        <v>176</v>
      </c>
      <c r="D6" s="19"/>
      <c r="E6" s="3"/>
      <c r="F6" s="15"/>
      <c r="G6" s="34"/>
    </row>
    <row r="7" spans="2:5" ht="30" customHeight="1">
      <c r="B7" s="15"/>
      <c r="D7" s="331"/>
      <c r="E7" s="332"/>
    </row>
    <row r="8" spans="2:7" ht="29.25" customHeight="1">
      <c r="B8" s="333" t="s">
        <v>177</v>
      </c>
      <c r="C8" s="333"/>
      <c r="D8" s="333"/>
      <c r="E8" s="333"/>
      <c r="F8" s="333"/>
      <c r="G8" s="333"/>
    </row>
    <row r="9" spans="2:7" ht="57.75" customHeight="1">
      <c r="B9" s="334" t="s">
        <v>178</v>
      </c>
      <c r="C9" s="334"/>
      <c r="D9" s="334"/>
      <c r="E9" s="334"/>
      <c r="F9" s="334"/>
      <c r="G9" s="334"/>
    </row>
    <row r="10" spans="3:4" ht="30" customHeight="1">
      <c r="C10" s="335" t="s">
        <v>179</v>
      </c>
      <c r="D10" s="336" t="s">
        <v>180</v>
      </c>
    </row>
    <row r="11" spans="2:6" ht="26.25" customHeight="1">
      <c r="B11" s="337" t="s">
        <v>181</v>
      </c>
      <c r="C11" s="338">
        <v>10</v>
      </c>
      <c r="D11" s="339">
        <v>0.2</v>
      </c>
      <c r="F11" s="340"/>
    </row>
    <row r="12" spans="2:7" ht="26.25" customHeight="1">
      <c r="B12" s="341" t="s">
        <v>182</v>
      </c>
      <c r="C12" s="341"/>
      <c r="D12" s="342">
        <v>0.2</v>
      </c>
      <c r="F12" s="51"/>
      <c r="G12" s="340"/>
    </row>
    <row r="13" spans="2:4" ht="26.25" customHeight="1">
      <c r="B13" s="28" t="s">
        <v>183</v>
      </c>
      <c r="C13" s="343">
        <v>10</v>
      </c>
      <c r="D13" s="342">
        <v>0.55</v>
      </c>
    </row>
    <row r="14" spans="2:4" ht="26.25" customHeight="1">
      <c r="B14" s="341" t="s">
        <v>184</v>
      </c>
      <c r="C14" s="341"/>
      <c r="D14" s="342">
        <v>0.75</v>
      </c>
    </row>
    <row r="15" spans="2:7" ht="26.25" customHeight="1">
      <c r="B15" s="344" t="s">
        <v>185</v>
      </c>
      <c r="C15" s="343">
        <v>10</v>
      </c>
      <c r="D15" s="342">
        <v>0.2</v>
      </c>
      <c r="G15" s="345"/>
    </row>
    <row r="16" spans="2:4" ht="30" customHeight="1">
      <c r="B16" s="111" t="s">
        <v>186</v>
      </c>
      <c r="C16" s="346">
        <v>20</v>
      </c>
      <c r="D16" s="347">
        <v>0.45</v>
      </c>
    </row>
    <row r="17" spans="2:4" ht="9" customHeight="1">
      <c r="B17" s="348"/>
      <c r="C17" s="327"/>
      <c r="D17" s="327"/>
    </row>
    <row r="18" spans="2:7" ht="26.25" customHeight="1">
      <c r="B18" s="337" t="s">
        <v>187</v>
      </c>
      <c r="C18" s="349" t="s">
        <v>14</v>
      </c>
      <c r="D18" s="327"/>
      <c r="E18" s="340"/>
      <c r="F18" s="340"/>
      <c r="G18" s="340"/>
    </row>
    <row r="19" spans="2:7" ht="26.25" customHeight="1">
      <c r="B19" s="111" t="s">
        <v>188</v>
      </c>
      <c r="C19" s="350">
        <v>5.5</v>
      </c>
      <c r="D19" s="327"/>
      <c r="E19" s="340"/>
      <c r="F19" s="340"/>
      <c r="G19" s="340"/>
    </row>
    <row r="20" spans="2:4" ht="11.25" customHeight="1">
      <c r="B20" s="51"/>
      <c r="C20" s="351"/>
      <c r="D20" s="327"/>
    </row>
    <row r="21" spans="2:4" ht="26.25" customHeight="1">
      <c r="B21" s="352" t="s">
        <v>189</v>
      </c>
      <c r="C21" s="353">
        <v>8</v>
      </c>
      <c r="D21" s="327"/>
    </row>
    <row r="22" spans="1:8" s="356" customFormat="1" ht="22.5" customHeight="1">
      <c r="A22" s="14"/>
      <c r="B22" s="68"/>
      <c r="C22" s="354"/>
      <c r="D22" s="3"/>
      <c r="E22" s="14"/>
      <c r="F22" s="355"/>
      <c r="G22" s="14"/>
      <c r="H22" s="14"/>
    </row>
    <row r="23" spans="2:4" ht="24.75" customHeight="1">
      <c r="B23" s="357" t="s">
        <v>190</v>
      </c>
      <c r="C23" s="357"/>
      <c r="D23" s="327"/>
    </row>
    <row r="24" spans="2:4" ht="21.75" customHeight="1">
      <c r="B24" s="358">
        <f>IF(ISBLANK(V!D90),"Aucun autre coût n'est spécifié dans l'onglet V",V!D90&amp;" - Nombre d'unité "&amp;V!D91&amp;" utilisé par tour")</f>
        <v>0</v>
      </c>
      <c r="C24" s="359">
        <v>0</v>
      </c>
      <c r="D24" s="327"/>
    </row>
    <row r="25" spans="2:4" ht="21.75" customHeight="1">
      <c r="B25" s="360" t="s">
        <v>191</v>
      </c>
      <c r="C25" s="359"/>
      <c r="D25" s="327"/>
    </row>
    <row r="26" spans="2:4" ht="30" customHeight="1">
      <c r="B26" s="361"/>
      <c r="C26" s="362"/>
      <c r="D26" s="327"/>
    </row>
    <row r="27" spans="2:7" ht="30.75" customHeight="1">
      <c r="B27" s="333" t="s">
        <v>192</v>
      </c>
      <c r="C27" s="333"/>
      <c r="D27" s="333"/>
      <c r="E27" s="333"/>
      <c r="F27" s="333"/>
      <c r="G27" s="333"/>
    </row>
    <row r="28" spans="2:6" ht="30" customHeight="1">
      <c r="B28" s="363"/>
      <c r="D28" s="364"/>
      <c r="E28" s="364"/>
      <c r="F28" s="364"/>
    </row>
    <row r="29" spans="1:11" s="370" customFormat="1" ht="30" customHeight="1">
      <c r="A29" s="365"/>
      <c r="B29" s="366" t="s">
        <v>193</v>
      </c>
      <c r="C29" s="367">
        <f>INT((C21-D11-D16+D15)/(D12+D13+D15+D14))</f>
        <v>4</v>
      </c>
      <c r="D29" s="365"/>
      <c r="E29" s="368">
        <f>IF(C29=0,"Temps de service journalier requis pour effectuer au moins 1 déchargement.","Temps de service journalier requis pour effectuer "&amp;C29+1&amp;" tours ou déchargements.")</f>
        <v>0</v>
      </c>
      <c r="F29" s="368"/>
      <c r="G29" s="369">
        <f>(INT((C21-D11-D16+D15)/(D12+D13+D15+D14))+1-(C21-D11-D16+D15)/(D12+D13+D15+D14))*(D12+D13+D15+D14)+C21</f>
        <v>8.95</v>
      </c>
      <c r="H29" s="365"/>
      <c r="K29" s="371"/>
    </row>
    <row r="30" spans="1:8" s="370" customFormat="1" ht="30" customHeight="1">
      <c r="A30" s="365"/>
      <c r="B30" s="372" t="s">
        <v>194</v>
      </c>
      <c r="C30" s="373">
        <f>C11+C13*C29+C15*(C29-1)+C16</f>
        <v>100</v>
      </c>
      <c r="D30" s="365"/>
      <c r="E30" s="368"/>
      <c r="F30" s="368"/>
      <c r="G30" s="369"/>
      <c r="H30" s="365"/>
    </row>
    <row r="31" spans="1:8" s="370" customFormat="1" ht="30" customHeight="1">
      <c r="A31" s="365"/>
      <c r="B31" s="372">
        <f>"Chargement total transporté (exprimé en "&amp;C18&amp;")"</f>
        <v>0</v>
      </c>
      <c r="C31" s="374">
        <f>ROUND(C29*C19,1)</f>
        <v>22</v>
      </c>
      <c r="D31" s="365"/>
      <c r="E31" s="365"/>
      <c r="F31" s="365"/>
      <c r="G31" s="365"/>
      <c r="H31" s="365"/>
    </row>
    <row r="32" spans="1:8" s="370" customFormat="1" ht="30" customHeight="1">
      <c r="A32" s="365"/>
      <c r="B32" s="375" t="s">
        <v>195</v>
      </c>
      <c r="C32" s="376">
        <f>IF(C29=0,"",D11+(D12+D14+D13)*C29+D15*(C29-1)+D16)</f>
        <v>7.250000000000001</v>
      </c>
      <c r="D32" s="365"/>
      <c r="E32" s="365"/>
      <c r="F32" s="365"/>
      <c r="G32" s="365"/>
      <c r="H32" s="365"/>
    </row>
    <row r="33" spans="2:3" ht="30" customHeight="1">
      <c r="B33" s="377"/>
      <c r="C33" s="378"/>
    </row>
    <row r="34" spans="2:7" ht="30.75" customHeight="1">
      <c r="B34" s="333" t="s">
        <v>196</v>
      </c>
      <c r="C34" s="333"/>
      <c r="D34" s="333"/>
      <c r="E34" s="333"/>
      <c r="F34" s="333"/>
      <c r="G34" s="333"/>
    </row>
    <row r="35" spans="2:15" ht="30" customHeight="1">
      <c r="B35" s="379"/>
      <c r="C35" s="380"/>
      <c r="F35" s="381" t="s">
        <v>197</v>
      </c>
      <c r="G35" s="381"/>
      <c r="O35" s="328" t="s">
        <v>198</v>
      </c>
    </row>
    <row r="36" spans="2:24" ht="30" customHeight="1">
      <c r="B36" s="382" t="s">
        <v>199</v>
      </c>
      <c r="C36" s="382"/>
      <c r="D36" s="383"/>
      <c r="F36" s="381"/>
      <c r="G36" s="381"/>
      <c r="O36" s="328">
        <v>1</v>
      </c>
      <c r="P36" s="328">
        <v>2</v>
      </c>
      <c r="Q36" s="328">
        <v>3</v>
      </c>
      <c r="R36" s="328">
        <v>4</v>
      </c>
      <c r="S36" s="328">
        <v>5</v>
      </c>
      <c r="T36" s="328">
        <v>6</v>
      </c>
      <c r="U36" s="328">
        <v>7</v>
      </c>
      <c r="V36" s="328">
        <v>8</v>
      </c>
      <c r="W36" s="328">
        <v>9</v>
      </c>
      <c r="X36" s="328">
        <v>10</v>
      </c>
    </row>
    <row r="37" spans="2:24" ht="26.25" customHeight="1">
      <c r="B37" s="384" t="s">
        <v>159</v>
      </c>
      <c r="C37" s="385">
        <f>'CR'!D35</f>
        <v>1.07</v>
      </c>
      <c r="E37" s="386"/>
      <c r="F37" s="386"/>
      <c r="G37" s="387"/>
      <c r="L37" s="328" t="s">
        <v>200</v>
      </c>
      <c r="M37" s="328">
        <f aca="true" t="shared" si="0" ref="M37:M40">IF(G37="",C37,G37)</f>
        <v>1.07</v>
      </c>
      <c r="N37" s="328" t="s">
        <v>201</v>
      </c>
      <c r="O37" s="328">
        <f>$C11+$C13*O36+$C15*(O36-1)+$C16</f>
        <v>40</v>
      </c>
      <c r="P37" s="328">
        <f>$C11+$C13*P36+$C15*(P36-1)+$C16</f>
        <v>60</v>
      </c>
      <c r="Q37" s="328">
        <f>$C11+$C13*Q36+$C15*(Q36-1)+$C16</f>
        <v>80</v>
      </c>
      <c r="R37" s="328">
        <f>$C11+$C13*R36+$C15*(R36-1)+$C16</f>
        <v>100</v>
      </c>
      <c r="S37" s="328">
        <f>$C11+$C13*S36+$C15*(S36-1)+$C16</f>
        <v>120</v>
      </c>
      <c r="T37" s="328">
        <f>$C11+$C13*T36+$C15*(T36-1)+$C16</f>
        <v>140</v>
      </c>
      <c r="U37" s="328">
        <f>$C11+$C13*U36+$C15*(U36-1)+$C16</f>
        <v>160</v>
      </c>
      <c r="V37" s="328">
        <f>$C11+$C13*V36+$C15*(V36-1)+$C16</f>
        <v>180</v>
      </c>
      <c r="W37" s="328">
        <f>$C11+$C13*W36+$C15*(W36-1)+$C16</f>
        <v>200</v>
      </c>
      <c r="X37" s="328">
        <f>$C11+$C13*X36+$C15*(X36-1)+$C16</f>
        <v>220</v>
      </c>
    </row>
    <row r="38" spans="2:24" ht="26.25" customHeight="1">
      <c r="B38" s="388" t="s">
        <v>202</v>
      </c>
      <c r="C38" s="389">
        <f>'CR'!D36</f>
        <v>16.65</v>
      </c>
      <c r="E38" s="386"/>
      <c r="F38" s="390"/>
      <c r="G38" s="391"/>
      <c r="L38" s="328" t="s">
        <v>203</v>
      </c>
      <c r="M38" s="392">
        <f t="shared" si="0"/>
        <v>16.65</v>
      </c>
      <c r="N38" s="328" t="s">
        <v>204</v>
      </c>
      <c r="O38" s="392">
        <f>$D11+($D12+$D13+$D14)*O36+$D15*(O36-1)+$D16</f>
        <v>2.15</v>
      </c>
      <c r="P38" s="392">
        <f>$D11+($D12+$D13+$D14)*P36+$D15*(P36-1)+$D16</f>
        <v>3.8500000000000005</v>
      </c>
      <c r="Q38" s="392">
        <f>$D11+($D12+$D13+$D14)*Q36+$D15*(Q36-1)+$D16</f>
        <v>5.550000000000001</v>
      </c>
      <c r="R38" s="392">
        <f>$D11+($D12+$D13+$D14)*R36+$D15*(R36-1)+$D16</f>
        <v>7.250000000000001</v>
      </c>
      <c r="S38" s="392">
        <f>$D11+($D12+$D13+$D14)*S36+$D15*(S36-1)+$D16</f>
        <v>8.95</v>
      </c>
      <c r="T38" s="392">
        <f>$D11+($D12+$D13+$D14)*T36+$D15*(T36-1)+$D16</f>
        <v>10.649999999999999</v>
      </c>
      <c r="U38" s="392">
        <f>$D11+($D12+$D13+$D14)*U36+$D15*(U36-1)+$D16</f>
        <v>12.349999999999998</v>
      </c>
      <c r="V38" s="392">
        <f>$D11+($D12+$D13+$D14)*V36+$D15*(V36-1)+$D16</f>
        <v>14.049999999999999</v>
      </c>
      <c r="W38" s="392">
        <f>$D11+($D12+$D13+$D14)*W36+$D15*(W36-1)+$D16</f>
        <v>15.749999999999998</v>
      </c>
      <c r="X38" s="392">
        <f>$D11+($D12+$D13+$D14)*X36+$D15*(X36-1)+$D16</f>
        <v>17.45</v>
      </c>
    </row>
    <row r="39" spans="2:24" ht="26.25" customHeight="1">
      <c r="B39" s="393" t="s">
        <v>205</v>
      </c>
      <c r="C39" s="394">
        <f>'CR'!D37</f>
        <v>103.11</v>
      </c>
      <c r="F39" s="386"/>
      <c r="G39" s="391"/>
      <c r="L39" s="328" t="s">
        <v>206</v>
      </c>
      <c r="M39" s="392">
        <f t="shared" si="0"/>
        <v>103.11</v>
      </c>
      <c r="N39" s="328" t="s">
        <v>207</v>
      </c>
      <c r="O39" s="328">
        <v>1</v>
      </c>
      <c r="P39" s="328">
        <v>1</v>
      </c>
      <c r="Q39" s="328">
        <v>1</v>
      </c>
      <c r="R39" s="328">
        <v>1</v>
      </c>
      <c r="S39" s="328">
        <v>1</v>
      </c>
      <c r="T39" s="328">
        <v>1</v>
      </c>
      <c r="U39" s="328">
        <v>1</v>
      </c>
      <c r="V39" s="328">
        <v>1</v>
      </c>
      <c r="W39" s="328">
        <v>1</v>
      </c>
      <c r="X39" s="328">
        <v>1</v>
      </c>
    </row>
    <row r="40" spans="2:24" ht="26.25" customHeight="1">
      <c r="B40" s="395">
        <f>IF(ISBLANK(V!D90),"Aucun autre coût n'est enregistré",V!D90&amp;" rapporté à 1 "&amp;V!D91)</f>
        <v>0</v>
      </c>
      <c r="C40" s="396">
        <f>'CR'!D38</f>
        <v>0</v>
      </c>
      <c r="F40" s="386"/>
      <c r="G40" s="397"/>
      <c r="L40" s="328" t="s">
        <v>208</v>
      </c>
      <c r="M40" s="328">
        <f t="shared" si="0"/>
        <v>0</v>
      </c>
      <c r="N40" s="328" t="s">
        <v>209</v>
      </c>
      <c r="O40" s="328">
        <f>$C24*O36</f>
        <v>0</v>
      </c>
      <c r="P40" s="328">
        <f>$C24*P36</f>
        <v>0</v>
      </c>
      <c r="Q40" s="328">
        <f>$C24*Q36</f>
        <v>0</v>
      </c>
      <c r="R40" s="328">
        <f>$C24*R36</f>
        <v>0</v>
      </c>
      <c r="S40" s="328">
        <f>$C24*S36</f>
        <v>0</v>
      </c>
      <c r="T40" s="328">
        <f>$C24*T36</f>
        <v>0</v>
      </c>
      <c r="U40" s="328">
        <f>$C24*U36</f>
        <v>0</v>
      </c>
      <c r="V40" s="328">
        <f>$C24*V36</f>
        <v>0</v>
      </c>
      <c r="W40" s="328">
        <f>$C24*W36</f>
        <v>0</v>
      </c>
      <c r="X40" s="328">
        <f>$C24*X36</f>
        <v>0</v>
      </c>
    </row>
    <row r="41" spans="2:7" ht="30" customHeight="1">
      <c r="B41" s="398"/>
      <c r="C41" s="399"/>
      <c r="E41" s="400"/>
      <c r="F41" s="400"/>
      <c r="G41" s="400"/>
    </row>
    <row r="42" spans="2:7" ht="33" customHeight="1">
      <c r="B42" s="333" t="s">
        <v>139</v>
      </c>
      <c r="C42" s="333"/>
      <c r="D42" s="333"/>
      <c r="E42" s="333"/>
      <c r="F42" s="333"/>
      <c r="G42" s="333"/>
    </row>
    <row r="43" spans="2:7" ht="30" customHeight="1">
      <c r="B43" s="401"/>
      <c r="C43" s="402"/>
      <c r="D43" s="402"/>
      <c r="E43" s="402"/>
      <c r="F43" s="402"/>
      <c r="G43" s="108"/>
    </row>
    <row r="44" spans="1:8" s="370" customFormat="1" ht="30" customHeight="1">
      <c r="A44" s="365"/>
      <c r="B44" s="403"/>
      <c r="C44" s="404" t="s">
        <v>210</v>
      </c>
      <c r="D44" s="404"/>
      <c r="E44" s="404"/>
      <c r="F44" s="404"/>
      <c r="G44" s="404"/>
      <c r="H44" s="365"/>
    </row>
    <row r="45" spans="1:8" s="370" customFormat="1" ht="30" customHeight="1">
      <c r="A45" s="365"/>
      <c r="B45" s="405"/>
      <c r="C45" s="406">
        <v>1</v>
      </c>
      <c r="D45" s="406">
        <v>2</v>
      </c>
      <c r="E45" s="406">
        <v>3</v>
      </c>
      <c r="F45" s="406">
        <v>4</v>
      </c>
      <c r="G45" s="407">
        <v>5</v>
      </c>
      <c r="H45" s="365"/>
    </row>
    <row r="46" spans="1:8" s="370" customFormat="1" ht="30" customHeight="1">
      <c r="A46" s="365"/>
      <c r="B46" s="408" t="s">
        <v>211</v>
      </c>
      <c r="C46" s="409">
        <f>IF(C48="","",C48/C45)</f>
        <v>181.70749999999998</v>
      </c>
      <c r="D46" s="409">
        <f>IF(D48="","",D48/D45)</f>
        <v>115.70625000000001</v>
      </c>
      <c r="E46" s="409">
        <f>IF(E48="","",E48/E45)</f>
        <v>93.70583333333333</v>
      </c>
      <c r="F46" s="409">
        <f>IF(F48="","",F48/F45)</f>
        <v>82.705625</v>
      </c>
      <c r="G46" s="409">
        <f>IF(G48="","",G48/G45)</f>
        <v>0</v>
      </c>
      <c r="H46" s="410"/>
    </row>
    <row r="47" spans="1:8" s="370" customFormat="1" ht="30" customHeight="1">
      <c r="A47" s="365"/>
      <c r="B47" s="411">
        <f>"Coût de revient par "&amp;C$18</f>
        <v>0</v>
      </c>
      <c r="C47" s="412">
        <f>IF(C48="","",C46/$C$19)</f>
        <v>33.03772727272727</v>
      </c>
      <c r="D47" s="412">
        <f>IF(D48="","",D46/$C$19)</f>
        <v>21.0375</v>
      </c>
      <c r="E47" s="412">
        <f>IF(E48="","",E46/$C$19)</f>
        <v>17.03742424242424</v>
      </c>
      <c r="F47" s="412">
        <f>IF(F48="","",F46/$C$19)</f>
        <v>15.037386363636363</v>
      </c>
      <c r="G47" s="412">
        <f>IF(G48="","",G46/$C$19)</f>
        <v>0</v>
      </c>
      <c r="H47" s="365"/>
    </row>
    <row r="48" spans="1:8" s="370" customFormat="1" ht="30" customHeight="1">
      <c r="A48" s="365"/>
      <c r="B48" s="413" t="s">
        <v>212</v>
      </c>
      <c r="C48" s="414">
        <f>IF(C$45&gt;$C$29,"",SUMPRODUCT($M37:$M40,O37:O40))</f>
        <v>181.70749999999998</v>
      </c>
      <c r="D48" s="414">
        <f>IF(D$45&gt;$C$29,"",SUMPRODUCT($M37:$M40,P37:P40))</f>
        <v>231.41250000000002</v>
      </c>
      <c r="E48" s="414">
        <f>IF(E$45&gt;$C$29,"",SUMPRODUCT($M37:$M40,Q37:Q40))</f>
        <v>281.1175</v>
      </c>
      <c r="F48" s="414">
        <f>IF(F$45&gt;$C$29,"",SUMPRODUCT($M37:$M40,R37:R40))</f>
        <v>330.8225</v>
      </c>
      <c r="G48" s="414">
        <f>IF(G$45&gt;$C$29,"",SUMPRODUCT($M37:$M40,S37:S40))</f>
        <v>0</v>
      </c>
      <c r="H48" s="365"/>
    </row>
    <row r="49" spans="1:8" s="370" customFormat="1" ht="30" customHeight="1">
      <c r="A49" s="365"/>
      <c r="B49" s="415"/>
      <c r="C49" s="365"/>
      <c r="D49" s="365"/>
      <c r="E49" s="365"/>
      <c r="F49" s="365"/>
      <c r="G49" s="365"/>
      <c r="H49" s="365"/>
    </row>
    <row r="50" spans="1:8" s="370" customFormat="1" ht="30" customHeight="1">
      <c r="A50" s="365"/>
      <c r="B50" s="415"/>
      <c r="C50" s="404" t="s">
        <v>210</v>
      </c>
      <c r="D50" s="404"/>
      <c r="E50" s="404"/>
      <c r="F50" s="404"/>
      <c r="G50" s="404"/>
      <c r="H50" s="365"/>
    </row>
    <row r="51" spans="1:8" s="370" customFormat="1" ht="30" customHeight="1">
      <c r="A51" s="365"/>
      <c r="B51" s="405"/>
      <c r="C51" s="406">
        <v>6</v>
      </c>
      <c r="D51" s="406">
        <v>7</v>
      </c>
      <c r="E51" s="406">
        <v>8</v>
      </c>
      <c r="F51" s="406">
        <v>9</v>
      </c>
      <c r="G51" s="407">
        <v>10</v>
      </c>
      <c r="H51" s="365"/>
    </row>
    <row r="52" spans="1:8" s="370" customFormat="1" ht="30" customHeight="1">
      <c r="A52" s="365"/>
      <c r="B52" s="408" t="s">
        <v>211</v>
      </c>
      <c r="C52" s="409">
        <f>IF(C54="","",C54/C51)</f>
        <v>0</v>
      </c>
      <c r="D52" s="409">
        <f>IF(D54="","",D54/D51)</f>
        <v>0</v>
      </c>
      <c r="E52" s="409">
        <f>IF(E54="","",E54/E51)</f>
        <v>0</v>
      </c>
      <c r="F52" s="409">
        <f>IF(F54="","",F54/F51)</f>
        <v>0</v>
      </c>
      <c r="G52" s="409">
        <f>IF(G54="","",G54/G51)</f>
        <v>0</v>
      </c>
      <c r="H52" s="365"/>
    </row>
    <row r="53" spans="1:8" s="370" customFormat="1" ht="30" customHeight="1">
      <c r="A53" s="365"/>
      <c r="B53" s="411">
        <f>"Coût de revient par "&amp;C$18</f>
        <v>0</v>
      </c>
      <c r="C53" s="412">
        <f>IF(C54="","",C52/$C$19)</f>
        <v>0</v>
      </c>
      <c r="D53" s="412">
        <f>IF(D54="","",D52/$C$19)</f>
        <v>0</v>
      </c>
      <c r="E53" s="412">
        <f>IF(E54="","",E52/$C$19)</f>
        <v>0</v>
      </c>
      <c r="F53" s="412">
        <f>IF(F54="","",F52/$C$19)</f>
        <v>0</v>
      </c>
      <c r="G53" s="412">
        <f>IF(G54="","",G52/$C$19)</f>
        <v>0</v>
      </c>
      <c r="H53" s="365"/>
    </row>
    <row r="54" spans="1:8" s="370" customFormat="1" ht="30" customHeight="1">
      <c r="A54" s="365"/>
      <c r="B54" s="413" t="s">
        <v>212</v>
      </c>
      <c r="C54" s="414">
        <f>IF(C$51&gt;$C$29,"",SUMPRODUCT($M37:$M40,T37:T40))</f>
        <v>0</v>
      </c>
      <c r="D54" s="414">
        <f>IF(D$51&gt;$C$29,"",SUMPRODUCT($M37:$M40,U37:U40))</f>
        <v>0</v>
      </c>
      <c r="E54" s="414">
        <f>IF(E$51&gt;$C$29,"",SUMPRODUCT($M37:$M40,V37:V40))</f>
        <v>0</v>
      </c>
      <c r="F54" s="414">
        <f>IF(F$51&gt;$C$29,"",SUMPRODUCT($M37:$M40,W37:W40))</f>
        <v>0</v>
      </c>
      <c r="G54" s="414">
        <f>IF(G$51&gt;$C$29,"",SUMPRODUCT($M37:$M40,X37:X40))</f>
        <v>0</v>
      </c>
      <c r="H54" s="365"/>
    </row>
    <row r="65536" ht="12.75" hidden="1"/>
  </sheetData>
  <sheetProtection sheet="1" objects="1" scenarios="1" formatCells="0"/>
  <mergeCells count="18">
    <mergeCell ref="B2:G3"/>
    <mergeCell ref="C6:D6"/>
    <mergeCell ref="B8:G8"/>
    <mergeCell ref="B9:G9"/>
    <mergeCell ref="B12:C12"/>
    <mergeCell ref="B14:C14"/>
    <mergeCell ref="B23:C23"/>
    <mergeCell ref="C24:C25"/>
    <mergeCell ref="B27:G27"/>
    <mergeCell ref="E29:F30"/>
    <mergeCell ref="G29:G30"/>
    <mergeCell ref="B34:G34"/>
    <mergeCell ref="F35:G36"/>
    <mergeCell ref="B36:C36"/>
    <mergeCell ref="E41:G41"/>
    <mergeCell ref="B42:G42"/>
    <mergeCell ref="C44:G44"/>
    <mergeCell ref="C50:G50"/>
  </mergeCells>
  <conditionalFormatting sqref="B29">
    <cfRule type="cellIs" priority="1" dxfId="0" operator="equal" stopIfTrue="1">
      <formula>0</formula>
    </cfRule>
  </conditionalFormatting>
  <conditionalFormatting sqref="C32 G29">
    <cfRule type="cellIs" priority="2" dxfId="1" operator="lessThanOrEqual" stopIfTrue="1">
      <formula>$C$21</formula>
    </cfRule>
    <cfRule type="cellIs" priority="3" dxfId="1" operator="greaterThan" stopIfTrue="1">
      <formula>$C$21</formula>
    </cfRule>
  </conditionalFormatting>
  <conditionalFormatting sqref="C29">
    <cfRule type="cellIs" priority="4" dxfId="2" operator="equal" stopIfTrue="1">
      <formula>0</formula>
    </cfRule>
    <cfRule type="cellIs" priority="5" dxfId="1" operator="greaterThan" stopIfTrue="1">
      <formula>0.1</formula>
    </cfRule>
  </conditionalFormatting>
  <conditionalFormatting sqref="C46:G48">
    <cfRule type="expression" priority="6" dxfId="3" stopIfTrue="1">
      <formula>""""""</formula>
    </cfRule>
  </conditionalFormatting>
  <conditionalFormatting sqref="C52:G54">
    <cfRule type="expression" priority="7" dxfId="3" stopIfTrue="1">
      <formula>""""""</formula>
    </cfRule>
  </conditionalFormatting>
  <conditionalFormatting sqref="C52:H52">
    <cfRule type="expression" priority="8" dxfId="3" stopIfTrue="1">
      <formula>""""""</formula>
    </cfRule>
  </conditionalFormatting>
  <hyperlinks>
    <hyperlink ref="B25" location="V!D90" display="Cliquer ici, pour saisir un autre coût dans l'onglet V"/>
  </hyperlinks>
  <printOptions/>
  <pageMargins left="0.7875" right="0.7875" top="0.9840277777777777" bottom="0.5513888888888889" header="0.5118055555555555" footer="0.2361111111111111"/>
  <pageSetup horizontalDpi="300" verticalDpi="300" orientation="portrait" paperSize="9" scale="49"/>
  <headerFooter alignWithMargins="0">
    <oddFooter>&amp;L&amp;"Verdana,Normal"&amp;14CNR_PR_Calcul PR opération&amp;R&amp;"Verdana,Normal"&amp;14&amp;P/1</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CNR</dc:creator>
  <cp:keywords/>
  <dc:description/>
  <cp:lastModifiedBy>Olivier RAYMOND</cp:lastModifiedBy>
  <cp:lastPrinted>2018-03-12T10:38:57Z</cp:lastPrinted>
  <dcterms:created xsi:type="dcterms:W3CDTF">2002-03-25T16:39:07Z</dcterms:created>
  <dcterms:modified xsi:type="dcterms:W3CDTF">2018-03-30T12:15:21Z</dcterms:modified>
  <cp:category/>
  <cp:version/>
  <cp:contentType/>
  <cp:contentStatus/>
</cp:coreProperties>
</file>